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DHMZ\molbox, calibration of\"/>
    </mc:Choice>
  </mc:AlternateContent>
  <xr:revisionPtr revIDLastSave="0" documentId="13_ncr:1_{0398E900-6E14-49EE-A164-2DCA93C8AFFB}" xr6:coauthVersionLast="41" xr6:coauthVersionMax="41" xr10:uidLastSave="{00000000-0000-0000-0000-000000000000}"/>
  <bookViews>
    <workbookView xWindow="28680" yWindow="-120" windowWidth="15600" windowHeight="11310" xr2:uid="{B8124268-623B-424B-9039-46700D636340}"/>
  </bookViews>
  <sheets>
    <sheet name="Temperature" sheetId="1" r:id="rId1"/>
    <sheet name="Pressur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8" i="1" l="1"/>
  <c r="J57" i="1"/>
  <c r="C39" i="1"/>
  <c r="C40" i="1"/>
  <c r="K28" i="1"/>
  <c r="K29" i="1"/>
  <c r="C79" i="3" l="1"/>
  <c r="J79" i="3" s="1"/>
  <c r="C26" i="3"/>
  <c r="J26" i="3" s="1"/>
  <c r="L69" i="3"/>
  <c r="L70" i="3"/>
  <c r="L71" i="3"/>
  <c r="L72" i="3"/>
  <c r="L73" i="3"/>
  <c r="L74" i="3"/>
  <c r="L75" i="3"/>
  <c r="L76" i="3"/>
  <c r="L77" i="3"/>
  <c r="L78" i="3"/>
  <c r="L68" i="3"/>
  <c r="L54" i="3"/>
  <c r="L55" i="3"/>
  <c r="L56" i="3"/>
  <c r="L57" i="3"/>
  <c r="L58" i="3"/>
  <c r="L59" i="3"/>
  <c r="L60" i="3"/>
  <c r="L61" i="3"/>
  <c r="L62" i="3"/>
  <c r="L63" i="3"/>
  <c r="L53" i="3"/>
  <c r="E54" i="3"/>
  <c r="E55" i="3"/>
  <c r="E56" i="3"/>
  <c r="E57" i="3"/>
  <c r="E58" i="3"/>
  <c r="E59" i="3"/>
  <c r="E60" i="3"/>
  <c r="E61" i="3"/>
  <c r="E62" i="3"/>
  <c r="E63" i="3"/>
  <c r="E53" i="3"/>
  <c r="E69" i="3"/>
  <c r="E70" i="3"/>
  <c r="E71" i="3"/>
  <c r="E72" i="3"/>
  <c r="E73" i="3"/>
  <c r="E74" i="3"/>
  <c r="E75" i="3"/>
  <c r="E76" i="3"/>
  <c r="E77" i="3"/>
  <c r="E78" i="3"/>
  <c r="E68" i="3"/>
  <c r="I79" i="3"/>
  <c r="L16" i="3"/>
  <c r="L17" i="3"/>
  <c r="L18" i="3"/>
  <c r="L19" i="3"/>
  <c r="L20" i="3"/>
  <c r="L21" i="3"/>
  <c r="L22" i="3"/>
  <c r="L23" i="3"/>
  <c r="L24" i="3"/>
  <c r="L25" i="3"/>
  <c r="L15" i="3"/>
  <c r="E16" i="3"/>
  <c r="E17" i="3"/>
  <c r="F17" i="3" s="1"/>
  <c r="E18" i="3"/>
  <c r="F18" i="3" s="1"/>
  <c r="E19" i="3"/>
  <c r="F19" i="3" s="1"/>
  <c r="E20" i="3"/>
  <c r="E21" i="3"/>
  <c r="E22" i="3"/>
  <c r="F22" i="3" s="1"/>
  <c r="E23" i="3"/>
  <c r="F23" i="3" s="1"/>
  <c r="E24" i="3"/>
  <c r="F24" i="3" s="1"/>
  <c r="E25" i="3"/>
  <c r="F25" i="3" s="1"/>
  <c r="E15" i="3"/>
  <c r="F15" i="3" s="1"/>
  <c r="B14" i="3"/>
  <c r="D14" i="3" s="1"/>
  <c r="E14" i="3"/>
  <c r="F14" i="3"/>
  <c r="D15" i="3"/>
  <c r="D16" i="3"/>
  <c r="F16" i="3"/>
  <c r="D17" i="3"/>
  <c r="D18" i="3"/>
  <c r="D19" i="3"/>
  <c r="D20" i="3"/>
  <c r="F20" i="3"/>
  <c r="D21" i="3"/>
  <c r="F21" i="3"/>
  <c r="D22" i="3"/>
  <c r="D23" i="3"/>
  <c r="D24" i="3"/>
  <c r="D25" i="3"/>
  <c r="I81" i="3"/>
  <c r="I82" i="3"/>
  <c r="I80" i="3"/>
  <c r="J82" i="3"/>
  <c r="C82" i="3"/>
  <c r="K82" i="3"/>
  <c r="K48" i="3"/>
  <c r="I48" i="3"/>
  <c r="B67" i="3"/>
  <c r="I67" i="3" s="1"/>
  <c r="L66" i="3"/>
  <c r="M66" i="3"/>
  <c r="N66" i="3"/>
  <c r="L51" i="3"/>
  <c r="M51" i="3"/>
  <c r="N51" i="3"/>
  <c r="K46" i="3"/>
  <c r="I47" i="3"/>
  <c r="I46" i="3"/>
  <c r="D66" i="3"/>
  <c r="K66" i="3" s="1"/>
  <c r="C66" i="3"/>
  <c r="J66" i="3" s="1"/>
  <c r="B66" i="3"/>
  <c r="I66" i="3" s="1"/>
  <c r="D51" i="3"/>
  <c r="K51" i="3" s="1"/>
  <c r="C51" i="3"/>
  <c r="J51" i="3" s="1"/>
  <c r="B51" i="3"/>
  <c r="I51" i="3" s="1"/>
  <c r="D33" i="3"/>
  <c r="K33" i="3" s="1"/>
  <c r="C33" i="3"/>
  <c r="J33" i="3" s="1"/>
  <c r="B34" i="3"/>
  <c r="I34" i="3" s="1"/>
  <c r="B33" i="3"/>
  <c r="I33" i="3" s="1"/>
  <c r="K29" i="3"/>
  <c r="K27" i="3"/>
  <c r="I27" i="3"/>
  <c r="I28" i="3"/>
  <c r="I29" i="3"/>
  <c r="I26" i="3"/>
  <c r="N13" i="3"/>
  <c r="K13" i="3"/>
  <c r="J13" i="3"/>
  <c r="I13" i="3"/>
  <c r="M14" i="3"/>
  <c r="K14" i="3"/>
  <c r="J14" i="3"/>
  <c r="I14" i="3"/>
  <c r="M77" i="3" l="1"/>
  <c r="M73" i="3"/>
  <c r="M70" i="3"/>
  <c r="C14" i="3"/>
  <c r="C67" i="3" s="1"/>
  <c r="J67" i="3" s="1"/>
  <c r="D67" i="3"/>
  <c r="K67" i="3" s="1"/>
  <c r="E52" i="3"/>
  <c r="L52" i="3" s="1"/>
  <c r="L14" i="3"/>
  <c r="B52" i="3"/>
  <c r="I52" i="3" s="1"/>
  <c r="G20" i="3"/>
  <c r="G22" i="3"/>
  <c r="G25" i="3"/>
  <c r="G23" i="3"/>
  <c r="G19" i="3"/>
  <c r="G18" i="3"/>
  <c r="G17" i="3"/>
  <c r="G15" i="3"/>
  <c r="G24" i="3"/>
  <c r="G21" i="3"/>
  <c r="G16" i="3"/>
  <c r="E67" i="3"/>
  <c r="L67" i="3" s="1"/>
  <c r="F67" i="3"/>
  <c r="M67" i="3" s="1"/>
  <c r="F52" i="3"/>
  <c r="M52" i="3" s="1"/>
  <c r="C34" i="3"/>
  <c r="J34" i="3" s="1"/>
  <c r="D52" i="3"/>
  <c r="K52" i="3" s="1"/>
  <c r="D34" i="3"/>
  <c r="K34" i="3" s="1"/>
  <c r="J36" i="3"/>
  <c r="J37" i="3"/>
  <c r="J38" i="3"/>
  <c r="J39" i="3"/>
  <c r="J40" i="3"/>
  <c r="J41" i="3"/>
  <c r="J42" i="3"/>
  <c r="J43" i="3"/>
  <c r="J44" i="3"/>
  <c r="J45" i="3"/>
  <c r="J35" i="3"/>
  <c r="C36" i="3"/>
  <c r="C37" i="3"/>
  <c r="C38" i="3"/>
  <c r="C39" i="3"/>
  <c r="C40" i="3"/>
  <c r="C41" i="3"/>
  <c r="C42" i="3"/>
  <c r="C43" i="3"/>
  <c r="C44" i="3"/>
  <c r="C45" i="3"/>
  <c r="C35" i="3"/>
  <c r="I54" i="3"/>
  <c r="I55" i="3"/>
  <c r="I56" i="3"/>
  <c r="I57" i="3"/>
  <c r="I58" i="3"/>
  <c r="I59" i="3"/>
  <c r="I60" i="3"/>
  <c r="I61" i="3"/>
  <c r="I62" i="3"/>
  <c r="I63" i="3"/>
  <c r="I36" i="3"/>
  <c r="I37" i="3"/>
  <c r="I38" i="3"/>
  <c r="K38" i="3" s="1"/>
  <c r="I39" i="3"/>
  <c r="I40" i="3"/>
  <c r="I41" i="3"/>
  <c r="I42" i="3"/>
  <c r="I43" i="3"/>
  <c r="I44" i="3"/>
  <c r="I45" i="3"/>
  <c r="I35" i="3"/>
  <c r="B36" i="3"/>
  <c r="B37" i="3"/>
  <c r="B38" i="3"/>
  <c r="B39" i="3"/>
  <c r="B40" i="3"/>
  <c r="B41" i="3"/>
  <c r="B42" i="3"/>
  <c r="B43" i="3"/>
  <c r="B44" i="3"/>
  <c r="B45" i="3"/>
  <c r="B54" i="3"/>
  <c r="F54" i="3" s="1"/>
  <c r="B55" i="3"/>
  <c r="B56" i="3"/>
  <c r="B57" i="3"/>
  <c r="B58" i="3"/>
  <c r="B59" i="3"/>
  <c r="B60" i="3"/>
  <c r="B61" i="3"/>
  <c r="B62" i="3"/>
  <c r="B63" i="3"/>
  <c r="K15" i="3"/>
  <c r="M78" i="3"/>
  <c r="K78" i="3"/>
  <c r="K77" i="3"/>
  <c r="M76" i="3"/>
  <c r="K76" i="3"/>
  <c r="M75" i="3"/>
  <c r="K75" i="3"/>
  <c r="M74" i="3"/>
  <c r="K74" i="3"/>
  <c r="K73" i="3"/>
  <c r="M72" i="3"/>
  <c r="K72" i="3"/>
  <c r="M71" i="3"/>
  <c r="K71" i="3"/>
  <c r="K70" i="3"/>
  <c r="M69" i="3"/>
  <c r="K69" i="3"/>
  <c r="M68" i="3"/>
  <c r="K68" i="3"/>
  <c r="I53" i="3"/>
  <c r="M25" i="3"/>
  <c r="K25" i="3"/>
  <c r="M24" i="3"/>
  <c r="K24" i="3"/>
  <c r="M23" i="3"/>
  <c r="K23" i="3"/>
  <c r="M22" i="3"/>
  <c r="K22" i="3"/>
  <c r="M21" i="3"/>
  <c r="K21" i="3"/>
  <c r="M20" i="3"/>
  <c r="K20" i="3"/>
  <c r="M19" i="3"/>
  <c r="K19" i="3"/>
  <c r="M18" i="3"/>
  <c r="K18" i="3"/>
  <c r="M17" i="3"/>
  <c r="K17" i="3"/>
  <c r="M16" i="3"/>
  <c r="K16" i="3"/>
  <c r="M15" i="3"/>
  <c r="F69" i="3"/>
  <c r="D69" i="3"/>
  <c r="D68" i="3"/>
  <c r="F68" i="3"/>
  <c r="F78" i="3"/>
  <c r="D78" i="3"/>
  <c r="D77" i="3"/>
  <c r="F77" i="3"/>
  <c r="F76" i="3"/>
  <c r="D76" i="3"/>
  <c r="D75" i="3"/>
  <c r="F75" i="3"/>
  <c r="F74" i="3"/>
  <c r="D74" i="3"/>
  <c r="D73" i="3"/>
  <c r="F73" i="3"/>
  <c r="F72" i="3"/>
  <c r="D72" i="3"/>
  <c r="D71" i="3"/>
  <c r="F71" i="3"/>
  <c r="F70" i="3"/>
  <c r="D70" i="3"/>
  <c r="B53" i="3"/>
  <c r="B35" i="3"/>
  <c r="F62" i="3" l="1"/>
  <c r="F58" i="3"/>
  <c r="F57" i="3"/>
  <c r="M56" i="3"/>
  <c r="F53" i="3"/>
  <c r="M53" i="3"/>
  <c r="F60" i="3"/>
  <c r="F56" i="3"/>
  <c r="M63" i="3"/>
  <c r="M59" i="3"/>
  <c r="M55" i="3"/>
  <c r="M61" i="3"/>
  <c r="M57" i="3"/>
  <c r="F61" i="3"/>
  <c r="M60" i="3"/>
  <c r="C52" i="3"/>
  <c r="J52" i="3" s="1"/>
  <c r="F63" i="3"/>
  <c r="F59" i="3"/>
  <c r="F55" i="3"/>
  <c r="M62" i="3"/>
  <c r="M58" i="3"/>
  <c r="M54" i="3"/>
  <c r="N68" i="3"/>
  <c r="N70" i="3"/>
  <c r="N72" i="3"/>
  <c r="N74" i="3"/>
  <c r="N76" i="3"/>
  <c r="D45" i="3"/>
  <c r="N78" i="3"/>
  <c r="N17" i="3"/>
  <c r="N19" i="3"/>
  <c r="N21" i="3"/>
  <c r="N23" i="3"/>
  <c r="N25" i="3"/>
  <c r="N15" i="3"/>
  <c r="G70" i="3"/>
  <c r="G72" i="3"/>
  <c r="G74" i="3"/>
  <c r="G76" i="3"/>
  <c r="G78" i="3"/>
  <c r="G69" i="3"/>
  <c r="G71" i="3"/>
  <c r="G73" i="3"/>
  <c r="G75" i="3"/>
  <c r="G77" i="3"/>
  <c r="G68" i="3"/>
  <c r="N16" i="3"/>
  <c r="N18" i="3"/>
  <c r="N20" i="3"/>
  <c r="N22" i="3"/>
  <c r="N24" i="3"/>
  <c r="N69" i="3"/>
  <c r="N71" i="3"/>
  <c r="N73" i="3"/>
  <c r="N75" i="3"/>
  <c r="N77" i="3"/>
  <c r="K42" i="3"/>
  <c r="D41" i="3"/>
  <c r="D37" i="3"/>
  <c r="K35" i="3"/>
  <c r="C46" i="3"/>
  <c r="C80" i="3" s="1"/>
  <c r="J46" i="3"/>
  <c r="J80" i="3" s="1"/>
  <c r="K43" i="3"/>
  <c r="K39" i="3"/>
  <c r="K37" i="3"/>
  <c r="K41" i="3"/>
  <c r="K45" i="3"/>
  <c r="K36" i="3"/>
  <c r="K40" i="3"/>
  <c r="K44" i="3"/>
  <c r="J47" i="3"/>
  <c r="J81" i="3" s="1"/>
  <c r="D44" i="3"/>
  <c r="D40" i="3"/>
  <c r="D36" i="3"/>
  <c r="D43" i="3"/>
  <c r="D39" i="3"/>
  <c r="D35" i="3"/>
  <c r="D42" i="3"/>
  <c r="D38" i="3"/>
  <c r="C47" i="3"/>
  <c r="C81" i="3" s="1"/>
  <c r="J56" i="3" l="1"/>
  <c r="J60" i="3"/>
  <c r="K60" i="3" s="1"/>
  <c r="N60" i="3" s="1"/>
  <c r="J53" i="3"/>
  <c r="K53" i="3" s="1"/>
  <c r="N53" i="3" s="1"/>
  <c r="J54" i="3"/>
  <c r="K54" i="3" s="1"/>
  <c r="N54" i="3" s="1"/>
  <c r="J58" i="3"/>
  <c r="K58" i="3" s="1"/>
  <c r="N58" i="3" s="1"/>
  <c r="J62" i="3"/>
  <c r="K62" i="3" s="1"/>
  <c r="N62" i="3" s="1"/>
  <c r="J55" i="3"/>
  <c r="K55" i="3" s="1"/>
  <c r="N55" i="3" s="1"/>
  <c r="J59" i="3"/>
  <c r="K59" i="3" s="1"/>
  <c r="N59" i="3" s="1"/>
  <c r="J63" i="3"/>
  <c r="K63" i="3" s="1"/>
  <c r="N63" i="3" s="1"/>
  <c r="J57" i="3"/>
  <c r="K57" i="3" s="1"/>
  <c r="N57" i="3" s="1"/>
  <c r="J61" i="3"/>
  <c r="K61" i="3" s="1"/>
  <c r="N61" i="3" s="1"/>
  <c r="C57" i="3"/>
  <c r="D57" i="3" s="1"/>
  <c r="G57" i="3" s="1"/>
  <c r="C61" i="3"/>
  <c r="D61" i="3" s="1"/>
  <c r="G61" i="3" s="1"/>
  <c r="C54" i="3"/>
  <c r="D54" i="3" s="1"/>
  <c r="G54" i="3" s="1"/>
  <c r="C58" i="3"/>
  <c r="D58" i="3" s="1"/>
  <c r="G58" i="3" s="1"/>
  <c r="C62" i="3"/>
  <c r="D62" i="3" s="1"/>
  <c r="G62" i="3" s="1"/>
  <c r="C55" i="3"/>
  <c r="D55" i="3" s="1"/>
  <c r="G55" i="3" s="1"/>
  <c r="C59" i="3"/>
  <c r="D59" i="3" s="1"/>
  <c r="G59" i="3" s="1"/>
  <c r="C63" i="3"/>
  <c r="D63" i="3" s="1"/>
  <c r="G63" i="3" s="1"/>
  <c r="C56" i="3"/>
  <c r="D56" i="3" s="1"/>
  <c r="G56" i="3" s="1"/>
  <c r="C60" i="3"/>
  <c r="D60" i="3" s="1"/>
  <c r="G60" i="3" s="1"/>
  <c r="C53" i="3"/>
  <c r="D53" i="3" s="1"/>
  <c r="G53" i="3" s="1"/>
  <c r="K56" i="3"/>
  <c r="N56" i="3" s="1"/>
  <c r="M54" i="1" l="1"/>
  <c r="M52" i="1"/>
  <c r="N52" i="1" s="1"/>
  <c r="M50" i="1"/>
  <c r="N50" i="1" s="1"/>
  <c r="M43" i="1"/>
  <c r="N43" i="1" s="1"/>
  <c r="M41" i="1"/>
  <c r="M39" i="1"/>
  <c r="N39" i="1" s="1"/>
  <c r="M30" i="1"/>
  <c r="N30" i="1" s="1"/>
  <c r="M28" i="1"/>
  <c r="M26" i="1"/>
  <c r="N26" i="1" s="1"/>
  <c r="M15" i="1"/>
  <c r="N15" i="1" s="1"/>
  <c r="M17" i="1"/>
  <c r="N17" i="1" s="1"/>
  <c r="M13" i="1"/>
  <c r="N13" i="1" s="1"/>
  <c r="E54" i="1"/>
  <c r="E52" i="1"/>
  <c r="E50" i="1"/>
  <c r="F50" i="1" s="1"/>
  <c r="E43" i="1"/>
  <c r="F43" i="1" s="1"/>
  <c r="E41" i="1"/>
  <c r="E39" i="1"/>
  <c r="E30" i="1"/>
  <c r="F30" i="1" s="1"/>
  <c r="E28" i="1"/>
  <c r="F28" i="1" s="1"/>
  <c r="E26" i="1"/>
  <c r="E15" i="1"/>
  <c r="E17" i="1"/>
  <c r="F17" i="1" s="1"/>
  <c r="E13" i="1"/>
  <c r="F13" i="1" s="1"/>
  <c r="D13" i="1"/>
  <c r="G13" i="1" s="1"/>
  <c r="I55" i="1"/>
  <c r="N54" i="1"/>
  <c r="L54" i="1"/>
  <c r="O54" i="1" s="1"/>
  <c r="I54" i="1"/>
  <c r="L52" i="1"/>
  <c r="O52" i="1" s="1"/>
  <c r="I53" i="1"/>
  <c r="I52" i="1"/>
  <c r="I51" i="1"/>
  <c r="L50" i="1"/>
  <c r="O50" i="1" s="1"/>
  <c r="I50" i="1"/>
  <c r="J44" i="1"/>
  <c r="I44" i="1"/>
  <c r="J43" i="1"/>
  <c r="I43" i="1"/>
  <c r="J42" i="1"/>
  <c r="I42" i="1"/>
  <c r="N41" i="1"/>
  <c r="J41" i="1"/>
  <c r="I41" i="1"/>
  <c r="J40" i="1"/>
  <c r="I40" i="1"/>
  <c r="J39" i="1"/>
  <c r="I39" i="1"/>
  <c r="K31" i="1"/>
  <c r="J31" i="1"/>
  <c r="I31" i="1"/>
  <c r="K30" i="1"/>
  <c r="J30" i="1"/>
  <c r="I30" i="1"/>
  <c r="J29" i="1"/>
  <c r="I29" i="1"/>
  <c r="N28" i="1"/>
  <c r="J28" i="1"/>
  <c r="I28" i="1"/>
  <c r="K27" i="1"/>
  <c r="J27" i="1"/>
  <c r="I27" i="1"/>
  <c r="K26" i="1"/>
  <c r="J26" i="1"/>
  <c r="I26" i="1"/>
  <c r="I18" i="1"/>
  <c r="L17" i="1"/>
  <c r="O17" i="1" s="1"/>
  <c r="I17" i="1"/>
  <c r="I16" i="1"/>
  <c r="L15" i="1"/>
  <c r="O15" i="1" s="1"/>
  <c r="I15" i="1"/>
  <c r="I14" i="1"/>
  <c r="L13" i="1"/>
  <c r="O13" i="1" s="1"/>
  <c r="I13" i="1"/>
  <c r="B26" i="1"/>
  <c r="C26" i="1"/>
  <c r="F26" i="1"/>
  <c r="B27" i="1"/>
  <c r="C27" i="1"/>
  <c r="B28" i="1"/>
  <c r="C28" i="1"/>
  <c r="B29" i="1"/>
  <c r="C29" i="1"/>
  <c r="B30" i="1"/>
  <c r="C30" i="1"/>
  <c r="B31" i="1"/>
  <c r="C31" i="1"/>
  <c r="B40" i="1"/>
  <c r="B41" i="1"/>
  <c r="B42" i="1"/>
  <c r="B43" i="1"/>
  <c r="B44" i="1"/>
  <c r="B39" i="1"/>
  <c r="A55" i="1"/>
  <c r="F54" i="1"/>
  <c r="A54" i="1"/>
  <c r="A53" i="1"/>
  <c r="F52" i="1"/>
  <c r="A52" i="1"/>
  <c r="A51" i="1"/>
  <c r="A50" i="1"/>
  <c r="A44" i="1"/>
  <c r="A43" i="1"/>
  <c r="A42" i="1"/>
  <c r="F41" i="1"/>
  <c r="A41" i="1"/>
  <c r="A40" i="1"/>
  <c r="F39" i="1"/>
  <c r="A39" i="1"/>
  <c r="A31" i="1"/>
  <c r="A30" i="1"/>
  <c r="A29" i="1"/>
  <c r="A28" i="1"/>
  <c r="A27" i="1"/>
  <c r="A26" i="1"/>
  <c r="F15" i="1"/>
  <c r="B33" i="1" l="1"/>
  <c r="B57" i="1" s="1"/>
  <c r="L28" i="1"/>
  <c r="O28" i="1" s="1"/>
  <c r="D28" i="1"/>
  <c r="G28" i="1" s="1"/>
  <c r="D26" i="1"/>
  <c r="G26" i="1" s="1"/>
  <c r="D30" i="1"/>
  <c r="G30" i="1" s="1"/>
  <c r="B34" i="1"/>
  <c r="B58" i="1" s="1"/>
  <c r="J33" i="1"/>
  <c r="L26" i="1"/>
  <c r="O26" i="1" s="1"/>
  <c r="L30" i="1"/>
  <c r="O30" i="1" s="1"/>
  <c r="J34" i="1"/>
  <c r="D52" i="1"/>
  <c r="G52" i="1" s="1"/>
  <c r="D54" i="1"/>
  <c r="G54" i="1" s="1"/>
  <c r="D50" i="1"/>
  <c r="G50" i="1" s="1"/>
  <c r="D15" i="1"/>
  <c r="G15" i="1" s="1"/>
  <c r="D17" i="1"/>
  <c r="G17" i="1" s="1"/>
  <c r="A18" i="1"/>
  <c r="A16" i="1"/>
  <c r="A14" i="1"/>
  <c r="A15" i="1"/>
  <c r="A17" i="1"/>
  <c r="A13" i="1"/>
  <c r="K41" i="1" l="1"/>
  <c r="C41" i="1"/>
  <c r="K39" i="1"/>
  <c r="K43" i="1"/>
  <c r="K42" i="1"/>
  <c r="K40" i="1"/>
  <c r="K44" i="1"/>
  <c r="C43" i="1"/>
  <c r="C44" i="1"/>
  <c r="C42" i="1"/>
  <c r="D41" i="1" l="1"/>
  <c r="G41" i="1" s="1"/>
  <c r="L41" i="1"/>
  <c r="O41" i="1" s="1"/>
  <c r="L39" i="1"/>
  <c r="O39" i="1" s="1"/>
  <c r="L43" i="1"/>
  <c r="O43" i="1" s="1"/>
  <c r="D39" i="1"/>
  <c r="G39" i="1" s="1"/>
  <c r="D43" i="1"/>
  <c r="G43" i="1" s="1"/>
</calcChain>
</file>

<file path=xl/sharedStrings.xml><?xml version="1.0" encoding="utf-8"?>
<sst xmlns="http://schemas.openxmlformats.org/spreadsheetml/2006/main" count="200" uniqueCount="64">
  <si>
    <t>MOLBOX RESISTANCE/TEMPERATURE CALIBRATION</t>
  </si>
  <si>
    <t>BOX SN:</t>
  </si>
  <si>
    <t>COMBIND TEMPERATURE TOLERANCE:</t>
  </si>
  <si>
    <t>TEMPERATURE (RESISTANCE) MEASUREMENTS</t>
  </si>
  <si>
    <t>Reference</t>
  </si>
  <si>
    <t>Measurement</t>
  </si>
  <si>
    <t>Specification</t>
  </si>
  <si>
    <t>Pass/Fail</t>
  </si>
  <si>
    <t>Value</t>
  </si>
  <si>
    <t>Result</t>
  </si>
  <si>
    <t>Error</t>
  </si>
  <si>
    <t>AS FOUND CHANNEL A</t>
  </si>
  <si>
    <t/>
  </si>
  <si>
    <t>AS FOUND CHANNEL B</t>
  </si>
  <si>
    <t>AS FOUND CHANNEL A WITHOUT AS FOUND TA AND TM</t>
  </si>
  <si>
    <t>AS LEFT CHANNEL A (PREDICTED) WITH AS LEFT  TA AND TM</t>
  </si>
  <si>
    <t>Specification (+)</t>
  </si>
  <si>
    <t>Specification (-)</t>
  </si>
  <si>
    <t>AS LEFT CHANNEL A</t>
  </si>
  <si>
    <t xml:space="preserve">MOLBLOC SIM UNCERTANITY @ K=1 </t>
  </si>
  <si>
    <t>AS LEFT CHANNEL B</t>
  </si>
  <si>
    <t>AS LEFT CHANNEL B (PREDICTED) WITH AS LEFT  TA AND TM</t>
  </si>
  <si>
    <t>AS FOUND CHANNEL B WITHOUT AS FOUND TA AND TM</t>
  </si>
  <si>
    <t>As Found</t>
  </si>
  <si>
    <t>FS</t>
  </si>
  <si>
    <t>Threshold %FS</t>
  </si>
  <si>
    <t>Pa</t>
  </si>
  <si>
    <t>1-Year Drift</t>
  </si>
  <si>
    <t>Temp  Multiplier</t>
  </si>
  <si>
    <t>Temp Adder</t>
  </si>
  <si>
    <t>New Temp Adder</t>
  </si>
  <si>
    <t>New Temp  Multiplier</t>
  </si>
  <si>
    <t>molbox1+ Pressure Calibration</t>
  </si>
  <si>
    <t>model:</t>
  </si>
  <si>
    <t>SN:</t>
  </si>
  <si>
    <t>Specifications/Tolerances</t>
  </si>
  <si>
    <t>As Left</t>
  </si>
  <si>
    <t>%Rdg</t>
  </si>
  <si>
    <t>Test</t>
  </si>
  <si>
    <t>Specification(+)</t>
  </si>
  <si>
    <t>Specification(-)</t>
  </si>
  <si>
    <t>As Found Spec(+)</t>
  </si>
  <si>
    <t>As Found  Spec(-)</t>
  </si>
  <si>
    <t>As Found Spec(-)</t>
  </si>
  <si>
    <t>kPa</t>
  </si>
  <si>
    <t xml:space="preserve">Pressure Adder (PA): </t>
  </si>
  <si>
    <t>Pressure Multiplier (PM):</t>
  </si>
  <si>
    <t>AutoZ (zOffset):</t>
  </si>
  <si>
    <t>As Found Specification:</t>
  </si>
  <si>
    <t>AS FOUND DATA FOR DOWNSTREAM (LOW) TRANSDUCER</t>
  </si>
  <si>
    <t>As Left Spec(+)</t>
  </si>
  <si>
    <t>As Left  Spec(-)</t>
  </si>
  <si>
    <t>AS LEFT (PREDICTED) DATA FOR DOWNSTREAM (LOW) TRANSDUCER WITH AS FOUND DATA AND AS LEFT  PA AND PM</t>
  </si>
  <si>
    <t>AS FOUND DATA FOR DOWNSTREAM (LOW) TRANSDUCER WITHOUT AS FOUND PA AND PM</t>
  </si>
  <si>
    <t xml:space="preserve">New Pressure Adder (PA): </t>
  </si>
  <si>
    <t>New Pressure Multiplier (PM):</t>
  </si>
  <si>
    <t>molbox1+ A700K</t>
  </si>
  <si>
    <t>AS FOUND DATA FOR UPSTREAM (HIGH) TRANSDUCER</t>
  </si>
  <si>
    <t>AS FOUND DATA FOR UPSTREAM (HIGH) TRANSDUCER WITHOUT AS FOUND PA AND PM</t>
  </si>
  <si>
    <t>AS LEFT (PREDICTED) DATA FOR UPSTREAM (HIGH) TRANSDUCER WITH AS FOUND DATA AND AS LEFT  PA AND PM</t>
  </si>
  <si>
    <t>AS LEFT UPSTREAM (HIGH) TRANSDUCER</t>
  </si>
  <si>
    <t>AS LEFT DOWNSTREAM (LOW) TRANSDUCER</t>
  </si>
  <si>
    <t>As Left Specification:</t>
  </si>
  <si>
    <t>Change 1-Year Drift to 0% if you regularly AutoZero the transducers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</si>
</sst>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00%"/>
    <numFmt numFmtId="167" formatCode="0.000000"/>
    <numFmt numFmtId="168" formatCode="0.000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Helvetic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98">
    <xf numFmtId="0" fontId="0" fillId="0" borderId="0" xfId="0"/>
    <xf numFmtId="0" fontId="3" fillId="0" borderId="0" xfId="1" applyFont="1"/>
    <xf numFmtId="0" fontId="2" fillId="0" borderId="0" xfId="1" applyFont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4" fontId="0" fillId="2" borderId="0" xfId="0" applyNumberFormat="1" applyFill="1"/>
    <xf numFmtId="2" fontId="0" fillId="2" borderId="0" xfId="0" applyNumberFormat="1" applyFill="1"/>
    <xf numFmtId="165" fontId="0" fillId="0" borderId="0" xfId="0" applyNumberFormat="1"/>
    <xf numFmtId="164" fontId="0" fillId="0" borderId="0" xfId="0" applyNumberFormat="1"/>
    <xf numFmtId="2" fontId="0" fillId="0" borderId="0" xfId="0" applyNumberFormat="1" applyFill="1"/>
    <xf numFmtId="2" fontId="0" fillId="0" borderId="0" xfId="0" applyNumberFormat="1"/>
    <xf numFmtId="0" fontId="4" fillId="0" borderId="0" xfId="1" applyFont="1"/>
    <xf numFmtId="0" fontId="5" fillId="0" borderId="0" xfId="1" applyFont="1"/>
    <xf numFmtId="0" fontId="5" fillId="0" borderId="0" xfId="1" applyFont="1" applyBorder="1" applyAlignment="1">
      <alignment horizontal="center" vertical="top" wrapText="1"/>
    </xf>
    <xf numFmtId="164" fontId="5" fillId="0" borderId="0" xfId="1" applyNumberFormat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 wrapText="1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166" fontId="0" fillId="0" borderId="7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0" xfId="0" applyNumberFormat="1" applyBorder="1"/>
    <xf numFmtId="0" fontId="1" fillId="0" borderId="4" xfId="0" applyFont="1" applyBorder="1" applyAlignment="1"/>
    <xf numFmtId="0" fontId="0" fillId="0" borderId="0" xfId="0" applyBorder="1"/>
    <xf numFmtId="167" fontId="0" fillId="0" borderId="0" xfId="0" applyNumberFormat="1" applyBorder="1"/>
    <xf numFmtId="0" fontId="1" fillId="0" borderId="6" xfId="0" applyFont="1" applyBorder="1"/>
    <xf numFmtId="164" fontId="0" fillId="0" borderId="7" xfId="0" applyNumberForma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6" xfId="0" applyFont="1" applyBorder="1" applyAlignment="1"/>
    <xf numFmtId="0" fontId="0" fillId="0" borderId="3" xfId="0" applyBorder="1" applyAlignment="1">
      <alignment horizontal="center"/>
    </xf>
    <xf numFmtId="0" fontId="3" fillId="0" borderId="1" xfId="1" applyFont="1" applyBorder="1"/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right"/>
    </xf>
    <xf numFmtId="0" fontId="2" fillId="0" borderId="0" xfId="1" applyFont="1" applyBorder="1"/>
    <xf numFmtId="0" fontId="2" fillId="0" borderId="5" xfId="1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164" fontId="0" fillId="3" borderId="0" xfId="0" applyNumberFormat="1" applyFill="1" applyBorder="1"/>
    <xf numFmtId="0" fontId="0" fillId="3" borderId="7" xfId="0" applyFill="1" applyBorder="1" applyAlignment="1">
      <alignment horizontal="left"/>
    </xf>
    <xf numFmtId="167" fontId="0" fillId="3" borderId="0" xfId="0" applyNumberFormat="1" applyFill="1" applyBorder="1"/>
    <xf numFmtId="164" fontId="0" fillId="3" borderId="7" xfId="0" applyNumberFormat="1" applyFill="1" applyBorder="1"/>
    <xf numFmtId="164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/>
    <xf numFmtId="167" fontId="0" fillId="0" borderId="0" xfId="0" applyNumberFormat="1" applyFill="1" applyBorder="1"/>
    <xf numFmtId="0" fontId="1" fillId="0" borderId="6" xfId="0" applyFont="1" applyFill="1" applyBorder="1"/>
    <xf numFmtId="164" fontId="0" fillId="0" borderId="7" xfId="0" applyNumberFormat="1" applyFill="1" applyBorder="1"/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3" borderId="8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2" xfId="0" applyFon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68" fontId="0" fillId="0" borderId="7" xfId="0" applyNumberFormat="1" applyBorder="1" applyAlignment="1">
      <alignment horizontal="center"/>
    </xf>
    <xf numFmtId="1" fontId="0" fillId="3" borderId="7" xfId="0" applyNumberFormat="1" applyFill="1" applyBorder="1" applyAlignment="1">
      <alignment horizontal="right"/>
    </xf>
    <xf numFmtId="165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7" fillId="0" borderId="0" xfId="0" applyFont="1"/>
    <xf numFmtId="166" fontId="7" fillId="0" borderId="7" xfId="0" applyNumberFormat="1" applyFont="1" applyBorder="1" applyAlignment="1">
      <alignment horizontal="center"/>
    </xf>
    <xf numFmtId="0" fontId="2" fillId="3" borderId="0" xfId="1" applyFont="1" applyFill="1" applyBorder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5" xfId="0" quotePrefix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0" fillId="0" borderId="0" xfId="0" applyNumberFormat="1" applyFill="1"/>
    <xf numFmtId="165" fontId="0" fillId="0" borderId="0" xfId="0" applyNumberFormat="1" applyFill="1"/>
    <xf numFmtId="165" fontId="0" fillId="2" borderId="0" xfId="0" applyNumberFormat="1" applyFill="1"/>
  </cellXfs>
  <cellStyles count="3">
    <cellStyle name="Normal" xfId="0" builtinId="0"/>
    <cellStyle name="Normal 2" xfId="2" xr:uid="{5437E6D6-B75B-48BC-8D2A-C4966DE98EC2}"/>
    <cellStyle name="Normal_molbox Temperature" xfId="1" xr:uid="{B95690E8-F488-4C21-A5F3-BF1912545D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Channel A Data</a:t>
            </a:r>
            <a:r>
              <a:rPr lang="en-US" b="1" baseline="0"/>
              <a:t>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RAW </c:v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4DF-4EFD-962B-89A2184D800D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DF-4EFD-962B-89A2184D800D}"/>
              </c:ext>
            </c:extLst>
          </c:dPt>
          <c:xVal>
            <c:numRef>
              <c:f>(Temperature!$B$13,Temperature!$B$15,Temperature!$B$17)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(Temperature!$D$26,Temperature!$D$28,Temperature!$D$30)</c:f>
              <c:numCache>
                <c:formatCode>0.000</c:formatCode>
                <c:ptCount val="3"/>
                <c:pt idx="0">
                  <c:v>-4.4999999999999998E-2</c:v>
                </c:pt>
                <c:pt idx="1">
                  <c:v>-2.5000000000002132E-2</c:v>
                </c:pt>
                <c:pt idx="2">
                  <c:v>-4.9999999999997158E-2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DF-4EFD-962B-89A2184D800D}"/>
            </c:ext>
          </c:extLst>
        </c:ser>
        <c:ser>
          <c:idx val="0"/>
          <c:order val="1"/>
          <c:tx>
            <c:v>AS FOUND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(Temperature!$B$13,Temperature!$B$15,Temperature!$B$17)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(Temperature!$D$13,Temperature!$D$15,Temperature!$D$17)</c:f>
              <c:numCache>
                <c:formatCode>0.000</c:formatCode>
                <c:ptCount val="3"/>
                <c:pt idx="0">
                  <c:v>-4.4999999999999998E-2</c:v>
                </c:pt>
                <c:pt idx="1">
                  <c:v>-2.5000000000002132E-2</c:v>
                </c:pt>
                <c:pt idx="2">
                  <c:v>-4.9999999999997158E-2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DF-4EFD-962B-89A2184D800D}"/>
            </c:ext>
          </c:extLst>
        </c:ser>
        <c:ser>
          <c:idx val="4"/>
          <c:order val="2"/>
          <c:tx>
            <c:v>AS LEFT PREDICTED 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(Temperature!$B$13,Temperature!$B$15,Temperature!$B$17)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(Temperature!$D$43,Temperature!$D$41,Temperature!$D$39)</c:f>
              <c:numCache>
                <c:formatCode>0.000</c:formatCode>
                <c:ptCount val="3"/>
                <c:pt idx="0">
                  <c:v>-1.0010011669223218E-2</c:v>
                </c:pt>
                <c:pt idx="1">
                  <c:v>1.4997485373132946E-2</c:v>
                </c:pt>
                <c:pt idx="2">
                  <c:v>-4.9874737039226E-3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DF-4EFD-962B-89A2184D800D}"/>
            </c:ext>
          </c:extLst>
        </c:ser>
        <c:ser>
          <c:idx val="5"/>
          <c:order val="3"/>
          <c:tx>
            <c:v>AS LEFT 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(Temperature!$B$50,Temperature!$B$52,Temperature!$B$54)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(Temperature!$D$50,Temperature!$D$52,Temperature!$D$54)</c:f>
              <c:numCache>
                <c:formatCode>0.000</c:formatCode>
                <c:ptCount val="3"/>
                <c:pt idx="0">
                  <c:v>2.9499999999999998E-2</c:v>
                </c:pt>
                <c:pt idx="1">
                  <c:v>4.9999999999998934E-2</c:v>
                </c:pt>
                <c:pt idx="2">
                  <c:v>1.5000000000000568E-2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DF-4EFD-962B-89A2184D800D}"/>
            </c:ext>
          </c:extLst>
        </c:ser>
        <c:ser>
          <c:idx val="1"/>
          <c:order val="4"/>
          <c:tx>
            <c:v>SPEC (+)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(Temperature!$B$13,Temperature!$B$15,Temperature!$B$17)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(Temperature!$E$13,Temperature!$E$15,Temperature!$E$17)</c:f>
              <c:numCache>
                <c:formatCode>0.00</c:formatCode>
                <c:ptCount val="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DF-4EFD-962B-89A2184D800D}"/>
            </c:ext>
          </c:extLst>
        </c:ser>
        <c:ser>
          <c:idx val="2"/>
          <c:order val="5"/>
          <c:tx>
            <c:v>SPEC(-)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(Temperature!$B$13,Temperature!$B$15,Temperature!$B$17)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(Temperature!$F$13,Temperature!$F$15,Temperature!$F$17)</c:f>
              <c:numCache>
                <c:formatCode>0.00</c:formatCode>
                <c:ptCount val="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DF-4EFD-962B-89A2184D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20479"/>
        <c:axId val="341559711"/>
      </c:scatterChart>
      <c:valAx>
        <c:axId val="23692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59711"/>
        <c:crosses val="autoZero"/>
        <c:crossBetween val="midCat"/>
      </c:valAx>
      <c:valAx>
        <c:axId val="34155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9204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Channel</a:t>
            </a:r>
            <a:r>
              <a:rPr lang="en-US" b="1" baseline="0"/>
              <a:t> B Data 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v>RAW </c:v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(Temperature!$J$13,Temperature!$J$15,Temperature!$J$17)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(Temperature!$L$26,Temperature!$L$28,Temperature!$L$30)</c:f>
              <c:numCache>
                <c:formatCode>0.000</c:formatCode>
                <c:ptCount val="3"/>
                <c:pt idx="0">
                  <c:v>-0.04</c:v>
                </c:pt>
                <c:pt idx="1">
                  <c:v>-3.5000000000001918E-2</c:v>
                </c:pt>
                <c:pt idx="2">
                  <c:v>-6.5000000000001279E-2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BA-4EAA-95F6-0E8F3A61B7E7}"/>
            </c:ext>
          </c:extLst>
        </c:ser>
        <c:ser>
          <c:idx val="0"/>
          <c:order val="1"/>
          <c:tx>
            <c:v>AS FOUND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(Temperature!$J$13,Temperature!$J$15,Temperature!$J$17)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(Temperature!$L$13,Temperature!$L$15,Temperature!$L$17)</c:f>
              <c:numCache>
                <c:formatCode>0.000</c:formatCode>
                <c:ptCount val="3"/>
                <c:pt idx="0">
                  <c:v>-0.04</c:v>
                </c:pt>
                <c:pt idx="1">
                  <c:v>-3.5000000000001918E-2</c:v>
                </c:pt>
                <c:pt idx="2">
                  <c:v>-6.5000000000001279E-2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BA-4EAA-95F6-0E8F3A61B7E7}"/>
            </c:ext>
          </c:extLst>
        </c:ser>
        <c:ser>
          <c:idx val="3"/>
          <c:order val="2"/>
          <c:tx>
            <c:v>AS LEFT PREDICTED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(Temperature!$J$13,Temperature!$J$15,Temperature!$J$17)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(Temperature!$L$39,Temperature!$L$41,Temperature!$L$43)</c:f>
              <c:numCache>
                <c:formatCode>0.000</c:formatCode>
                <c:ptCount val="3"/>
                <c:pt idx="0">
                  <c:v>1.2523368688739656E-5</c:v>
                </c:pt>
                <c:pt idx="1">
                  <c:v>4.997491227911155E-3</c:v>
                </c:pt>
                <c:pt idx="2">
                  <c:v>-2.5010002887064786E-2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BA-4EAA-95F6-0E8F3A61B7E7}"/>
            </c:ext>
          </c:extLst>
        </c:ser>
        <c:ser>
          <c:idx val="5"/>
          <c:order val="3"/>
          <c:tx>
            <c:v>AS LEFT 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(Temperature!$J$50,Temperature!$J$52,Temperature!$J$54)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(Temperature!$L$50,Temperature!$L$52,Temperature!$L$54)</c:f>
              <c:numCache>
                <c:formatCode>0.000</c:formatCode>
                <c:ptCount val="3"/>
                <c:pt idx="0">
                  <c:v>3.1E-2</c:v>
                </c:pt>
                <c:pt idx="1">
                  <c:v>3.4999999999998366E-2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BA-4EAA-95F6-0E8F3A61B7E7}"/>
            </c:ext>
          </c:extLst>
        </c:ser>
        <c:ser>
          <c:idx val="1"/>
          <c:order val="4"/>
          <c:tx>
            <c:v>SPEC (+)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8575">
                <a:solidFill>
                  <a:schemeClr val="tx1"/>
                </a:solidFill>
              </a:ln>
              <a:effectLst/>
            </c:spPr>
          </c:marker>
          <c:xVal>
            <c:numRef>
              <c:f>(Temperature!$J$13,Temperature!$J$15,Temperature!$J$17)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(Temperature!$M$13,Temperature!$M$15,Temperature!$M$17)</c:f>
              <c:numCache>
                <c:formatCode>0.00</c:formatCode>
                <c:ptCount val="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BA-4EAA-95F6-0E8F3A61B7E7}"/>
            </c:ext>
          </c:extLst>
        </c:ser>
        <c:ser>
          <c:idx val="2"/>
          <c:order val="5"/>
          <c:tx>
            <c:v>SPEC (-)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(Temperature!$J$13,Temperature!$J$15,Temperature!$J$17)</c:f>
              <c:numCache>
                <c:formatCode>0.000</c:formatCode>
                <c:ptCount val="3"/>
                <c:pt idx="0">
                  <c:v>0</c:v>
                </c:pt>
                <c:pt idx="1">
                  <c:v>25.67</c:v>
                </c:pt>
                <c:pt idx="2">
                  <c:v>38.5</c:v>
                </c:pt>
              </c:numCache>
            </c:numRef>
          </c:xVal>
          <c:yVal>
            <c:numRef>
              <c:f>(Temperature!$N$13,Temperature!$N$15,Temperature!$N$17)</c:f>
              <c:numCache>
                <c:formatCode>0.00</c:formatCode>
                <c:ptCount val="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BA-4EAA-95F6-0E8F3A61B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754431"/>
        <c:axId val="248683935"/>
      </c:scatterChart>
      <c:valAx>
        <c:axId val="282754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683935"/>
        <c:crosses val="autoZero"/>
        <c:crossBetween val="midCat"/>
      </c:valAx>
      <c:valAx>
        <c:axId val="248683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754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Upstream (High) Transducer, Error vs Ref Pressure</a:t>
            </a:r>
            <a:r>
              <a:rPr lang="en-US" b="1" baseline="0"/>
              <a:t>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RAW </c:v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27-489F-B2CD-08EBB6870AB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5EE-A97E-000059A57501}"/>
              </c:ext>
            </c:extLst>
          </c:dPt>
          <c:xVal>
            <c:numRef>
              <c:f>Pressure!$B$15:$B$25</c:f>
              <c:numCache>
                <c:formatCode>0.0000</c:formatCode>
                <c:ptCount val="11"/>
                <c:pt idx="0">
                  <c:v>19.853100000000001</c:v>
                </c:pt>
                <c:pt idx="1">
                  <c:v>99.987300000000005</c:v>
                </c:pt>
                <c:pt idx="2">
                  <c:v>200.76140000000001</c:v>
                </c:pt>
                <c:pt idx="3">
                  <c:v>299.1284</c:v>
                </c:pt>
                <c:pt idx="4">
                  <c:v>449.8313</c:v>
                </c:pt>
                <c:pt idx="5">
                  <c:v>600.26599999999996</c:v>
                </c:pt>
                <c:pt idx="6">
                  <c:v>449.83109999999999</c:v>
                </c:pt>
                <c:pt idx="7">
                  <c:v>299.12810000000002</c:v>
                </c:pt>
                <c:pt idx="8">
                  <c:v>200.761</c:v>
                </c:pt>
                <c:pt idx="9">
                  <c:v>99.986999999999995</c:v>
                </c:pt>
                <c:pt idx="10">
                  <c:v>19.852900000000002</c:v>
                </c:pt>
              </c:numCache>
            </c:numRef>
          </c:xVal>
          <c:yVal>
            <c:numRef>
              <c:f>Pressure!$D$35:$D$45</c:f>
              <c:numCache>
                <c:formatCode>0.000</c:formatCode>
                <c:ptCount val="11"/>
                <c:pt idx="0">
                  <c:v>8.8212427088123491E-3</c:v>
                </c:pt>
                <c:pt idx="1">
                  <c:v>3.9000791992975792E-3</c:v>
                </c:pt>
                <c:pt idx="2">
                  <c:v>1.8931303618217044E-3</c:v>
                </c:pt>
                <c:pt idx="3">
                  <c:v>4.007808329731688E-3</c:v>
                </c:pt>
                <c:pt idx="4">
                  <c:v>5.7514665368216811E-3</c:v>
                </c:pt>
                <c:pt idx="5">
                  <c:v>9.697518722418863E-3</c:v>
                </c:pt>
                <c:pt idx="6">
                  <c:v>7.9514485369713839E-3</c:v>
                </c:pt>
                <c:pt idx="7">
                  <c:v>7.3077813299846639E-3</c:v>
                </c:pt>
                <c:pt idx="8">
                  <c:v>6.2930943621495317E-3</c:v>
                </c:pt>
                <c:pt idx="9">
                  <c:v>8.2000431996220868E-3</c:v>
                </c:pt>
                <c:pt idx="10">
                  <c:v>1.0021233708894073E-2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27-489F-B2CD-08EBB6870AB1}"/>
            </c:ext>
          </c:extLst>
        </c:ser>
        <c:ser>
          <c:idx val="0"/>
          <c:order val="1"/>
          <c:tx>
            <c:v>AS FOUND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Pressure!$B$15:$B$25</c:f>
              <c:numCache>
                <c:formatCode>0.0000</c:formatCode>
                <c:ptCount val="11"/>
                <c:pt idx="0">
                  <c:v>19.853100000000001</c:v>
                </c:pt>
                <c:pt idx="1">
                  <c:v>99.987300000000005</c:v>
                </c:pt>
                <c:pt idx="2">
                  <c:v>200.76140000000001</c:v>
                </c:pt>
                <c:pt idx="3">
                  <c:v>299.1284</c:v>
                </c:pt>
                <c:pt idx="4">
                  <c:v>449.8313</c:v>
                </c:pt>
                <c:pt idx="5">
                  <c:v>600.26599999999996</c:v>
                </c:pt>
                <c:pt idx="6">
                  <c:v>449.83109999999999</c:v>
                </c:pt>
                <c:pt idx="7">
                  <c:v>299.12810000000002</c:v>
                </c:pt>
                <c:pt idx="8">
                  <c:v>200.761</c:v>
                </c:pt>
                <c:pt idx="9">
                  <c:v>99.986999999999995</c:v>
                </c:pt>
                <c:pt idx="10">
                  <c:v>19.852900000000002</c:v>
                </c:pt>
              </c:numCache>
            </c:numRef>
          </c:xVal>
          <c:yVal>
            <c:numRef>
              <c:f>Pressure!$D$15:$D$25</c:f>
              <c:numCache>
                <c:formatCode>0.000</c:formatCode>
                <c:ptCount val="11"/>
                <c:pt idx="0">
                  <c:v>2.389999999999759E-2</c:v>
                </c:pt>
                <c:pt idx="1">
                  <c:v>1.9700000000000273E-2</c:v>
                </c:pt>
                <c:pt idx="2">
                  <c:v>1.8599999999992178E-2</c:v>
                </c:pt>
                <c:pt idx="3">
                  <c:v>2.1599999999978081E-2</c:v>
                </c:pt>
                <c:pt idx="4">
                  <c:v>2.4699999999995725E-2</c:v>
                </c:pt>
                <c:pt idx="5">
                  <c:v>3.0000000000086402E-2</c:v>
                </c:pt>
                <c:pt idx="6">
                  <c:v>2.6900000000011914E-2</c:v>
                </c:pt>
                <c:pt idx="7">
                  <c:v>2.4900000000002365E-2</c:v>
                </c:pt>
                <c:pt idx="8">
                  <c:v>2.2999999999996135E-2</c:v>
                </c:pt>
                <c:pt idx="9">
                  <c:v>2.4000000000000909E-2</c:v>
                </c:pt>
                <c:pt idx="10">
                  <c:v>2.5099999999998346E-2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27-489F-B2CD-08EBB6870AB1}"/>
            </c:ext>
          </c:extLst>
        </c:ser>
        <c:ser>
          <c:idx val="4"/>
          <c:order val="2"/>
          <c:tx>
            <c:v>AS LEFT PREDICTED 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Pressure!$B$15:$B$25</c:f>
              <c:numCache>
                <c:formatCode>0.0000</c:formatCode>
                <c:ptCount val="11"/>
                <c:pt idx="0">
                  <c:v>19.853100000000001</c:v>
                </c:pt>
                <c:pt idx="1">
                  <c:v>99.987300000000005</c:v>
                </c:pt>
                <c:pt idx="2">
                  <c:v>200.76140000000001</c:v>
                </c:pt>
                <c:pt idx="3">
                  <c:v>299.1284</c:v>
                </c:pt>
                <c:pt idx="4">
                  <c:v>449.8313</c:v>
                </c:pt>
                <c:pt idx="5">
                  <c:v>600.26599999999996</c:v>
                </c:pt>
                <c:pt idx="6">
                  <c:v>449.83109999999999</c:v>
                </c:pt>
                <c:pt idx="7">
                  <c:v>299.12810000000002</c:v>
                </c:pt>
                <c:pt idx="8">
                  <c:v>200.761</c:v>
                </c:pt>
                <c:pt idx="9">
                  <c:v>99.986999999999995</c:v>
                </c:pt>
                <c:pt idx="10">
                  <c:v>19.852900000000002</c:v>
                </c:pt>
              </c:numCache>
            </c:numRef>
          </c:xVal>
          <c:yVal>
            <c:numRef>
              <c:f>Pressure!$D$53:$D$63</c:f>
              <c:numCache>
                <c:formatCode>0.000</c:formatCode>
                <c:ptCount val="11"/>
                <c:pt idx="0">
                  <c:v>2.2389661137971473E-3</c:v>
                </c:pt>
                <c:pt idx="1">
                  <c:v>-2.7279615343189789E-3</c:v>
                </c:pt>
                <c:pt idx="2">
                  <c:v>-4.7924642160239728E-3</c:v>
                </c:pt>
                <c:pt idx="3">
                  <c:v>-2.7339676822180081E-3</c:v>
                </c:pt>
                <c:pt idx="4">
                  <c:v>-1.0763812368281833E-3</c:v>
                </c:pt>
                <c:pt idx="5">
                  <c:v>2.7837511057668962E-3</c:v>
                </c:pt>
                <c:pt idx="6">
                  <c:v>1.1235996209961741E-3</c:v>
                </c:pt>
                <c:pt idx="7">
                  <c:v>5.660036047174799E-4</c:v>
                </c:pt>
                <c:pt idx="8">
                  <c:v>-3.9250250017630606E-4</c:v>
                </c:pt>
                <c:pt idx="9">
                  <c:v>1.5720001815111573E-3</c:v>
                </c:pt>
                <c:pt idx="10">
                  <c:v>3.4389565427552782E-3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27-489F-B2CD-08EBB6870AB1}"/>
            </c:ext>
          </c:extLst>
        </c:ser>
        <c:ser>
          <c:idx val="5"/>
          <c:order val="3"/>
          <c:tx>
            <c:v>AS LEFT 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Pressure!$B$15:$B$25</c:f>
              <c:numCache>
                <c:formatCode>0.0000</c:formatCode>
                <c:ptCount val="11"/>
                <c:pt idx="0">
                  <c:v>19.853100000000001</c:v>
                </c:pt>
                <c:pt idx="1">
                  <c:v>99.987300000000005</c:v>
                </c:pt>
                <c:pt idx="2">
                  <c:v>200.76140000000001</c:v>
                </c:pt>
                <c:pt idx="3">
                  <c:v>299.1284</c:v>
                </c:pt>
                <c:pt idx="4">
                  <c:v>449.8313</c:v>
                </c:pt>
                <c:pt idx="5">
                  <c:v>600.26599999999996</c:v>
                </c:pt>
                <c:pt idx="6">
                  <c:v>449.83109999999999</c:v>
                </c:pt>
                <c:pt idx="7">
                  <c:v>299.12810000000002</c:v>
                </c:pt>
                <c:pt idx="8">
                  <c:v>200.761</c:v>
                </c:pt>
                <c:pt idx="9">
                  <c:v>99.986999999999995</c:v>
                </c:pt>
                <c:pt idx="10">
                  <c:v>19.852900000000002</c:v>
                </c:pt>
              </c:numCache>
            </c:numRef>
          </c:xVal>
          <c:yVal>
            <c:numRef>
              <c:f>Pressure!$D$68:$D$78</c:f>
              <c:numCache>
                <c:formatCode>0.000</c:formatCode>
                <c:ptCount val="11"/>
                <c:pt idx="0">
                  <c:v>1.8999999999991246E-3</c:v>
                </c:pt>
                <c:pt idx="1">
                  <c:v>-3.3000000000100727E-3</c:v>
                </c:pt>
                <c:pt idx="2">
                  <c:v>-4.4000000000039563E-3</c:v>
                </c:pt>
                <c:pt idx="3">
                  <c:v>-3.3999999999991815E-3</c:v>
                </c:pt>
                <c:pt idx="4">
                  <c:v>-1.3000000000147338E-3</c:v>
                </c:pt>
                <c:pt idx="5">
                  <c:v>3.0000000000427463E-3</c:v>
                </c:pt>
                <c:pt idx="6">
                  <c:v>9.0000000000145519E-4</c:v>
                </c:pt>
                <c:pt idx="7">
                  <c:v>9.0000000000145519E-4</c:v>
                </c:pt>
                <c:pt idx="8">
                  <c:v>0</c:v>
                </c:pt>
                <c:pt idx="9">
                  <c:v>2.0000000000095497E-3</c:v>
                </c:pt>
                <c:pt idx="10">
                  <c:v>4.09999999999755E-3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27-489F-B2CD-08EBB6870AB1}"/>
            </c:ext>
          </c:extLst>
        </c:ser>
        <c:ser>
          <c:idx val="1"/>
          <c:order val="4"/>
          <c:tx>
            <c:v>SPEC (+)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Pressure!$B$15:$B$25</c:f>
              <c:numCache>
                <c:formatCode>0.0000</c:formatCode>
                <c:ptCount val="11"/>
                <c:pt idx="0">
                  <c:v>19.853100000000001</c:v>
                </c:pt>
                <c:pt idx="1">
                  <c:v>99.987300000000005</c:v>
                </c:pt>
                <c:pt idx="2">
                  <c:v>200.76140000000001</c:v>
                </c:pt>
                <c:pt idx="3">
                  <c:v>299.1284</c:v>
                </c:pt>
                <c:pt idx="4">
                  <c:v>449.8313</c:v>
                </c:pt>
                <c:pt idx="5">
                  <c:v>600.26599999999996</c:v>
                </c:pt>
                <c:pt idx="6">
                  <c:v>449.83109999999999</c:v>
                </c:pt>
                <c:pt idx="7">
                  <c:v>299.12810000000002</c:v>
                </c:pt>
                <c:pt idx="8">
                  <c:v>200.761</c:v>
                </c:pt>
                <c:pt idx="9">
                  <c:v>99.986999999999995</c:v>
                </c:pt>
                <c:pt idx="10">
                  <c:v>19.852900000000002</c:v>
                </c:pt>
              </c:numCache>
            </c:numRef>
          </c:xVal>
          <c:yVal>
            <c:numRef>
              <c:f>Pressure!$E$15:$E$25</c:f>
              <c:numCache>
                <c:formatCode>0.000</c:formatCode>
                <c:ptCount val="11"/>
                <c:pt idx="0">
                  <c:v>5.6000000000000008E-2</c:v>
                </c:pt>
                <c:pt idx="1">
                  <c:v>5.6000000000000008E-2</c:v>
                </c:pt>
                <c:pt idx="2">
                  <c:v>5.6000000000000008E-2</c:v>
                </c:pt>
                <c:pt idx="3">
                  <c:v>6.4912839999999999E-2</c:v>
                </c:pt>
                <c:pt idx="4">
                  <c:v>7.9983130000000013E-2</c:v>
                </c:pt>
                <c:pt idx="5">
                  <c:v>9.5026600000000003E-2</c:v>
                </c:pt>
                <c:pt idx="6">
                  <c:v>7.9983109999999996E-2</c:v>
                </c:pt>
                <c:pt idx="7">
                  <c:v>6.4912810000000001E-2</c:v>
                </c:pt>
                <c:pt idx="8">
                  <c:v>5.6000000000000008E-2</c:v>
                </c:pt>
                <c:pt idx="9">
                  <c:v>5.6000000000000008E-2</c:v>
                </c:pt>
                <c:pt idx="10">
                  <c:v>5.6000000000000008E-2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27-489F-B2CD-08EBB6870AB1}"/>
            </c:ext>
          </c:extLst>
        </c:ser>
        <c:ser>
          <c:idx val="2"/>
          <c:order val="5"/>
          <c:tx>
            <c:v>SPEC(-)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Pressure!$B$15:$B$25</c:f>
              <c:numCache>
                <c:formatCode>0.0000</c:formatCode>
                <c:ptCount val="11"/>
                <c:pt idx="0">
                  <c:v>19.853100000000001</c:v>
                </c:pt>
                <c:pt idx="1">
                  <c:v>99.987300000000005</c:v>
                </c:pt>
                <c:pt idx="2">
                  <c:v>200.76140000000001</c:v>
                </c:pt>
                <c:pt idx="3">
                  <c:v>299.1284</c:v>
                </c:pt>
                <c:pt idx="4">
                  <c:v>449.8313</c:v>
                </c:pt>
                <c:pt idx="5">
                  <c:v>600.26599999999996</c:v>
                </c:pt>
                <c:pt idx="6">
                  <c:v>449.83109999999999</c:v>
                </c:pt>
                <c:pt idx="7">
                  <c:v>299.12810000000002</c:v>
                </c:pt>
                <c:pt idx="8">
                  <c:v>200.761</c:v>
                </c:pt>
                <c:pt idx="9">
                  <c:v>99.986999999999995</c:v>
                </c:pt>
                <c:pt idx="10">
                  <c:v>19.852900000000002</c:v>
                </c:pt>
              </c:numCache>
            </c:numRef>
          </c:xVal>
          <c:yVal>
            <c:numRef>
              <c:f>Pressure!$F$15:$F$25</c:f>
              <c:numCache>
                <c:formatCode>0.000</c:formatCode>
                <c:ptCount val="11"/>
                <c:pt idx="0">
                  <c:v>-5.6000000000000008E-2</c:v>
                </c:pt>
                <c:pt idx="1">
                  <c:v>-5.6000000000000008E-2</c:v>
                </c:pt>
                <c:pt idx="2">
                  <c:v>-5.6000000000000008E-2</c:v>
                </c:pt>
                <c:pt idx="3">
                  <c:v>-6.4912839999999999E-2</c:v>
                </c:pt>
                <c:pt idx="4">
                  <c:v>-7.9983130000000013E-2</c:v>
                </c:pt>
                <c:pt idx="5">
                  <c:v>-9.5026600000000003E-2</c:v>
                </c:pt>
                <c:pt idx="6">
                  <c:v>-7.9983109999999996E-2</c:v>
                </c:pt>
                <c:pt idx="7">
                  <c:v>-6.4912810000000001E-2</c:v>
                </c:pt>
                <c:pt idx="8">
                  <c:v>-5.6000000000000008E-2</c:v>
                </c:pt>
                <c:pt idx="9">
                  <c:v>-5.6000000000000008E-2</c:v>
                </c:pt>
                <c:pt idx="10">
                  <c:v>-5.6000000000000008E-2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327-489F-B2CD-08EBB687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20479"/>
        <c:axId val="341559711"/>
      </c:scatterChart>
      <c:valAx>
        <c:axId val="23692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Reference Pressure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59711"/>
        <c:crosses val="autoZero"/>
        <c:crossBetween val="midCat"/>
      </c:valAx>
      <c:valAx>
        <c:axId val="34155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9204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Downstream (Low) Transducer, Error vs Ref Pressure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v>RAW 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Pressure!$J$15:$J$25</c:f>
              <c:numCache>
                <c:formatCode>0.000</c:formatCode>
                <c:ptCount val="11"/>
                <c:pt idx="0">
                  <c:v>19.849</c:v>
                </c:pt>
                <c:pt idx="1">
                  <c:v>99.981999999999999</c:v>
                </c:pt>
                <c:pt idx="2">
                  <c:v>200.755</c:v>
                </c:pt>
                <c:pt idx="3">
                  <c:v>299.12099999999998</c:v>
                </c:pt>
                <c:pt idx="4">
                  <c:v>449.82400000000001</c:v>
                </c:pt>
                <c:pt idx="5">
                  <c:v>600.26099999999997</c:v>
                </c:pt>
                <c:pt idx="6">
                  <c:v>449.82600000000002</c:v>
                </c:pt>
                <c:pt idx="7">
                  <c:v>299.12299999999999</c:v>
                </c:pt>
                <c:pt idx="8">
                  <c:v>200.75700000000001</c:v>
                </c:pt>
                <c:pt idx="9">
                  <c:v>99.983000000000004</c:v>
                </c:pt>
                <c:pt idx="10">
                  <c:v>19.850000000000001</c:v>
                </c:pt>
              </c:numCache>
            </c:numRef>
          </c:xVal>
          <c:yVal>
            <c:numRef>
              <c:f>Pressure!$K$35:$K$45</c:f>
              <c:numCache>
                <c:formatCode>0.000</c:formatCode>
                <c:ptCount val="11"/>
                <c:pt idx="0">
                  <c:v>-0.13915597129841473</c:v>
                </c:pt>
                <c:pt idx="1">
                  <c:v>-0.14708657792745328</c:v>
                </c:pt>
                <c:pt idx="2">
                  <c:v>-0.15665079893290113</c:v>
                </c:pt>
                <c:pt idx="3">
                  <c:v>-0.1659128489206978</c:v>
                </c:pt>
                <c:pt idx="4">
                  <c:v>-0.1784708376496269</c:v>
                </c:pt>
                <c:pt idx="5">
                  <c:v>-0.18880648425533764</c:v>
                </c:pt>
                <c:pt idx="6">
                  <c:v>-0.17627100563549902</c:v>
                </c:pt>
                <c:pt idx="7">
                  <c:v>-0.16361301690659502</c:v>
                </c:pt>
                <c:pt idx="8">
                  <c:v>-0.15425096691876661</c:v>
                </c:pt>
                <c:pt idx="9">
                  <c:v>-0.1457866619203827</c:v>
                </c:pt>
                <c:pt idx="10">
                  <c:v>-0.13795605529135813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85-44F5-BDC9-0C64C6507F19}"/>
            </c:ext>
          </c:extLst>
        </c:ser>
        <c:ser>
          <c:idx val="0"/>
          <c:order val="1"/>
          <c:tx>
            <c:v>AS FOUND </c:v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Pressure!$J$15:$J$25</c:f>
              <c:numCache>
                <c:formatCode>0.000</c:formatCode>
                <c:ptCount val="11"/>
                <c:pt idx="0">
                  <c:v>19.849</c:v>
                </c:pt>
                <c:pt idx="1">
                  <c:v>99.981999999999999</c:v>
                </c:pt>
                <c:pt idx="2">
                  <c:v>200.755</c:v>
                </c:pt>
                <c:pt idx="3">
                  <c:v>299.12099999999998</c:v>
                </c:pt>
                <c:pt idx="4">
                  <c:v>449.82400000000001</c:v>
                </c:pt>
                <c:pt idx="5">
                  <c:v>600.26099999999997</c:v>
                </c:pt>
                <c:pt idx="6">
                  <c:v>449.82600000000002</c:v>
                </c:pt>
                <c:pt idx="7">
                  <c:v>299.12299999999999</c:v>
                </c:pt>
                <c:pt idx="8">
                  <c:v>200.75700000000001</c:v>
                </c:pt>
                <c:pt idx="9">
                  <c:v>99.983000000000004</c:v>
                </c:pt>
                <c:pt idx="10">
                  <c:v>19.850000000000001</c:v>
                </c:pt>
              </c:numCache>
            </c:numRef>
          </c:xVal>
          <c:yVal>
            <c:numRef>
              <c:f>Pressure!$K$15:$K$25</c:f>
              <c:numCache>
                <c:formatCode>0.000</c:formatCode>
                <c:ptCount val="11"/>
                <c:pt idx="0">
                  <c:v>-4.1000000000011028E-3</c:v>
                </c:pt>
                <c:pt idx="1">
                  <c:v>-5.3000000000054115E-3</c:v>
                </c:pt>
                <c:pt idx="2">
                  <c:v>-6.400000000013506E-3</c:v>
                </c:pt>
                <c:pt idx="3">
                  <c:v>-7.4000000000182808E-3</c:v>
                </c:pt>
                <c:pt idx="4">
                  <c:v>-7.2999999999865395E-3</c:v>
                </c:pt>
                <c:pt idx="5">
                  <c:v>-4.9999999999954525E-3</c:v>
                </c:pt>
                <c:pt idx="6">
                  <c:v>-5.0999999999703505E-3</c:v>
                </c:pt>
                <c:pt idx="7">
                  <c:v>-5.1000000000271939E-3</c:v>
                </c:pt>
                <c:pt idx="8">
                  <c:v>-3.9999999999906777E-3</c:v>
                </c:pt>
                <c:pt idx="9">
                  <c:v>-3.9999999999906777E-3</c:v>
                </c:pt>
                <c:pt idx="10">
                  <c:v>-2.9000000000003467E-3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85-44F5-BDC9-0C64C6507F19}"/>
            </c:ext>
          </c:extLst>
        </c:ser>
        <c:ser>
          <c:idx val="3"/>
          <c:order val="2"/>
          <c:tx>
            <c:v>AS LEFT PREDICTED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Pressure!$J$15:$J$25</c:f>
              <c:numCache>
                <c:formatCode>0.000</c:formatCode>
                <c:ptCount val="11"/>
                <c:pt idx="0">
                  <c:v>19.849</c:v>
                </c:pt>
                <c:pt idx="1">
                  <c:v>99.981999999999999</c:v>
                </c:pt>
                <c:pt idx="2">
                  <c:v>200.755</c:v>
                </c:pt>
                <c:pt idx="3">
                  <c:v>299.12099999999998</c:v>
                </c:pt>
                <c:pt idx="4">
                  <c:v>449.82400000000001</c:v>
                </c:pt>
                <c:pt idx="5">
                  <c:v>600.26099999999997</c:v>
                </c:pt>
                <c:pt idx="6">
                  <c:v>449.82600000000002</c:v>
                </c:pt>
                <c:pt idx="7">
                  <c:v>299.12299999999999</c:v>
                </c:pt>
                <c:pt idx="8">
                  <c:v>200.75700000000001</c:v>
                </c:pt>
                <c:pt idx="9">
                  <c:v>99.983000000000004</c:v>
                </c:pt>
                <c:pt idx="10">
                  <c:v>19.850000000000001</c:v>
                </c:pt>
              </c:numCache>
            </c:numRef>
          </c:xVal>
          <c:yVal>
            <c:numRef>
              <c:f>Pressure!$L$53:$L$63</c:f>
              <c:numCache>
                <c:formatCode>0.000</c:formatCode>
                <c:ptCount val="11"/>
                <c:pt idx="0">
                  <c:v>1.6799999999999999E-2</c:v>
                </c:pt>
                <c:pt idx="1">
                  <c:v>1.6799999999999999E-2</c:v>
                </c:pt>
                <c:pt idx="2">
                  <c:v>1.6799999999999999E-2</c:v>
                </c:pt>
                <c:pt idx="3">
                  <c:v>2.3930272000000002E-2</c:v>
                </c:pt>
                <c:pt idx="4">
                  <c:v>3.5986504000000002E-2</c:v>
                </c:pt>
                <c:pt idx="5">
                  <c:v>4.802128E-2</c:v>
                </c:pt>
                <c:pt idx="6">
                  <c:v>3.5986488000000004E-2</c:v>
                </c:pt>
                <c:pt idx="7">
                  <c:v>2.3930248000000005E-2</c:v>
                </c:pt>
                <c:pt idx="8">
                  <c:v>1.6799999999999999E-2</c:v>
                </c:pt>
                <c:pt idx="9">
                  <c:v>1.6799999999999999E-2</c:v>
                </c:pt>
                <c:pt idx="10">
                  <c:v>1.6799999999999999E-2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85-44F5-BDC9-0C64C6507F19}"/>
            </c:ext>
          </c:extLst>
        </c:ser>
        <c:ser>
          <c:idx val="5"/>
          <c:order val="3"/>
          <c:tx>
            <c:v>AS LEFT 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Pressure!$J$15:$J$25</c:f>
              <c:numCache>
                <c:formatCode>0.000</c:formatCode>
                <c:ptCount val="11"/>
                <c:pt idx="0">
                  <c:v>19.849</c:v>
                </c:pt>
                <c:pt idx="1">
                  <c:v>99.981999999999999</c:v>
                </c:pt>
                <c:pt idx="2">
                  <c:v>200.755</c:v>
                </c:pt>
                <c:pt idx="3">
                  <c:v>299.12099999999998</c:v>
                </c:pt>
                <c:pt idx="4">
                  <c:v>449.82400000000001</c:v>
                </c:pt>
                <c:pt idx="5">
                  <c:v>600.26099999999997</c:v>
                </c:pt>
                <c:pt idx="6">
                  <c:v>449.82600000000002</c:v>
                </c:pt>
                <c:pt idx="7">
                  <c:v>299.12299999999999</c:v>
                </c:pt>
                <c:pt idx="8">
                  <c:v>200.75700000000001</c:v>
                </c:pt>
                <c:pt idx="9">
                  <c:v>99.983000000000004</c:v>
                </c:pt>
                <c:pt idx="10">
                  <c:v>19.850000000000001</c:v>
                </c:pt>
              </c:numCache>
            </c:numRef>
          </c:xVal>
          <c:yVal>
            <c:numRef>
              <c:f>Pressure!$L$68:$L$78</c:f>
              <c:numCache>
                <c:formatCode>0.000</c:formatCode>
                <c:ptCount val="11"/>
                <c:pt idx="0">
                  <c:v>1.6799999999999999E-2</c:v>
                </c:pt>
                <c:pt idx="1">
                  <c:v>1.6799999999999999E-2</c:v>
                </c:pt>
                <c:pt idx="2">
                  <c:v>1.6799999999999999E-2</c:v>
                </c:pt>
                <c:pt idx="3">
                  <c:v>2.3930272000000002E-2</c:v>
                </c:pt>
                <c:pt idx="4">
                  <c:v>3.5986504000000002E-2</c:v>
                </c:pt>
                <c:pt idx="5">
                  <c:v>4.802128E-2</c:v>
                </c:pt>
                <c:pt idx="6">
                  <c:v>3.5986488000000004E-2</c:v>
                </c:pt>
                <c:pt idx="7">
                  <c:v>2.3930248000000005E-2</c:v>
                </c:pt>
                <c:pt idx="8">
                  <c:v>1.6799999999999999E-2</c:v>
                </c:pt>
                <c:pt idx="9">
                  <c:v>1.6799999999999999E-2</c:v>
                </c:pt>
                <c:pt idx="10">
                  <c:v>1.6799999999999999E-2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85-44F5-BDC9-0C64C6507F19}"/>
            </c:ext>
          </c:extLst>
        </c:ser>
        <c:ser>
          <c:idx val="1"/>
          <c:order val="4"/>
          <c:tx>
            <c:v>SPEC (+)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Pressure!$J$15:$J$25</c:f>
              <c:numCache>
                <c:formatCode>0.000</c:formatCode>
                <c:ptCount val="11"/>
                <c:pt idx="0">
                  <c:v>19.849</c:v>
                </c:pt>
                <c:pt idx="1">
                  <c:v>99.981999999999999</c:v>
                </c:pt>
                <c:pt idx="2">
                  <c:v>200.755</c:v>
                </c:pt>
                <c:pt idx="3">
                  <c:v>299.12099999999998</c:v>
                </c:pt>
                <c:pt idx="4">
                  <c:v>449.82400000000001</c:v>
                </c:pt>
                <c:pt idx="5">
                  <c:v>600.26099999999997</c:v>
                </c:pt>
                <c:pt idx="6">
                  <c:v>449.82600000000002</c:v>
                </c:pt>
                <c:pt idx="7">
                  <c:v>299.12299999999999</c:v>
                </c:pt>
                <c:pt idx="8">
                  <c:v>200.75700000000001</c:v>
                </c:pt>
                <c:pt idx="9">
                  <c:v>99.983000000000004</c:v>
                </c:pt>
                <c:pt idx="10">
                  <c:v>19.850000000000001</c:v>
                </c:pt>
              </c:numCache>
            </c:numRef>
          </c:xVal>
          <c:yVal>
            <c:numRef>
              <c:f>Pressure!$L$15:$L$25</c:f>
              <c:numCache>
                <c:formatCode>0.000</c:formatCode>
                <c:ptCount val="11"/>
                <c:pt idx="0">
                  <c:v>5.6000000000000008E-2</c:v>
                </c:pt>
                <c:pt idx="1">
                  <c:v>5.6000000000000008E-2</c:v>
                </c:pt>
                <c:pt idx="2">
                  <c:v>5.6000000000000008E-2</c:v>
                </c:pt>
                <c:pt idx="3">
                  <c:v>6.4912839999999999E-2</c:v>
                </c:pt>
                <c:pt idx="4">
                  <c:v>7.9983130000000013E-2</c:v>
                </c:pt>
                <c:pt idx="5">
                  <c:v>9.5026600000000003E-2</c:v>
                </c:pt>
                <c:pt idx="6">
                  <c:v>7.9983109999999996E-2</c:v>
                </c:pt>
                <c:pt idx="7">
                  <c:v>6.4912810000000001E-2</c:v>
                </c:pt>
                <c:pt idx="8">
                  <c:v>5.6000000000000008E-2</c:v>
                </c:pt>
                <c:pt idx="9">
                  <c:v>5.6000000000000008E-2</c:v>
                </c:pt>
                <c:pt idx="10">
                  <c:v>5.6000000000000008E-2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85-44F5-BDC9-0C64C6507F19}"/>
            </c:ext>
          </c:extLst>
        </c:ser>
        <c:ser>
          <c:idx val="2"/>
          <c:order val="5"/>
          <c:tx>
            <c:v>SPEC (-)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Pressure!$J$15:$J$25</c:f>
              <c:numCache>
                <c:formatCode>0.000</c:formatCode>
                <c:ptCount val="11"/>
                <c:pt idx="0">
                  <c:v>19.849</c:v>
                </c:pt>
                <c:pt idx="1">
                  <c:v>99.981999999999999</c:v>
                </c:pt>
                <c:pt idx="2">
                  <c:v>200.755</c:v>
                </c:pt>
                <c:pt idx="3">
                  <c:v>299.12099999999998</c:v>
                </c:pt>
                <c:pt idx="4">
                  <c:v>449.82400000000001</c:v>
                </c:pt>
                <c:pt idx="5">
                  <c:v>600.26099999999997</c:v>
                </c:pt>
                <c:pt idx="6">
                  <c:v>449.82600000000002</c:v>
                </c:pt>
                <c:pt idx="7">
                  <c:v>299.12299999999999</c:v>
                </c:pt>
                <c:pt idx="8">
                  <c:v>200.75700000000001</c:v>
                </c:pt>
                <c:pt idx="9">
                  <c:v>99.983000000000004</c:v>
                </c:pt>
                <c:pt idx="10">
                  <c:v>19.850000000000001</c:v>
                </c:pt>
              </c:numCache>
            </c:numRef>
          </c:xVal>
          <c:yVal>
            <c:numRef>
              <c:f>Pressure!$M$15:$M$25</c:f>
              <c:numCache>
                <c:formatCode>0.000</c:formatCode>
                <c:ptCount val="11"/>
                <c:pt idx="0">
                  <c:v>-5.6000000000000008E-2</c:v>
                </c:pt>
                <c:pt idx="1">
                  <c:v>-5.6000000000000008E-2</c:v>
                </c:pt>
                <c:pt idx="2">
                  <c:v>-5.6000000000000008E-2</c:v>
                </c:pt>
                <c:pt idx="3">
                  <c:v>-6.4912839999999999E-2</c:v>
                </c:pt>
                <c:pt idx="4">
                  <c:v>-7.9983130000000013E-2</c:v>
                </c:pt>
                <c:pt idx="5">
                  <c:v>-9.5026600000000003E-2</c:v>
                </c:pt>
                <c:pt idx="6">
                  <c:v>-7.9983109999999996E-2</c:v>
                </c:pt>
                <c:pt idx="7">
                  <c:v>-6.4912810000000001E-2</c:v>
                </c:pt>
                <c:pt idx="8">
                  <c:v>-5.6000000000000008E-2</c:v>
                </c:pt>
                <c:pt idx="9">
                  <c:v>-5.6000000000000008E-2</c:v>
                </c:pt>
                <c:pt idx="10">
                  <c:v>-5.6000000000000008E-2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85-44F5-BDC9-0C64C6507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754431"/>
        <c:axId val="248683935"/>
      </c:scatterChart>
      <c:valAx>
        <c:axId val="282754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683935"/>
        <c:crosses val="autoZero"/>
        <c:crossBetween val="midCat"/>
      </c:valAx>
      <c:valAx>
        <c:axId val="248683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7544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3811</xdr:rowOff>
    </xdr:from>
    <xdr:to>
      <xdr:col>7</xdr:col>
      <xdr:colOff>178798</xdr:colOff>
      <xdr:row>88</xdr:row>
      <xdr:rowOff>25309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347850-300D-4474-881C-43580E0A8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4626</xdr:colOff>
      <xdr:row>60</xdr:row>
      <xdr:rowOff>20137</xdr:rowOff>
    </xdr:from>
    <xdr:to>
      <xdr:col>15</xdr:col>
      <xdr:colOff>585924</xdr:colOff>
      <xdr:row>90</xdr:row>
      <xdr:rowOff>38915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0096A7-776C-4889-8CE9-7C0E13FB03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13064</xdr:rowOff>
    </xdr:from>
    <xdr:to>
      <xdr:col>7</xdr:col>
      <xdr:colOff>0</xdr:colOff>
      <xdr:row>117</xdr:row>
      <xdr:rowOff>54430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3F5220-F63A-4AE0-9B4D-CDBE6F81F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68037</xdr:colOff>
      <xdr:row>84</xdr:row>
      <xdr:rowOff>40821</xdr:rowOff>
    </xdr:from>
    <xdr:to>
      <xdr:col>14</xdr:col>
      <xdr:colOff>27216</xdr:colOff>
      <xdr:row>117</xdr:row>
      <xdr:rowOff>68037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09CBCE-9633-42FA-A247-AE8C3EF23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yle Clark" id="{112CDBC8-7A8C-4875-B63B-65D33D14E0AD}" userId="Kyle Clark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E959-B134-4813-ADB6-40865F34AB8C}">
  <sheetPr codeName="Sheet1"/>
  <dimension ref="A1:O58"/>
  <sheetViews>
    <sheetView tabSelected="1" zoomScale="60" zoomScaleNormal="60" workbookViewId="0">
      <pane ySplit="6" topLeftCell="A7" activePane="bottomLeft" state="frozen"/>
      <selection pane="bottomLeft" activeCell="A5" sqref="A5"/>
    </sheetView>
  </sheetViews>
  <sheetFormatPr defaultRowHeight="14.4" x14ac:dyDescent="0.3"/>
  <cols>
    <col min="1" max="1" width="16.44140625" customWidth="1"/>
    <col min="2" max="2" width="12.44140625" customWidth="1"/>
    <col min="3" max="3" width="20.5546875" customWidth="1"/>
    <col min="4" max="4" width="18" customWidth="1"/>
    <col min="5" max="5" width="12.5546875" customWidth="1"/>
    <col min="6" max="6" width="18.5546875" customWidth="1"/>
    <col min="9" max="9" width="14.6640625" customWidth="1"/>
    <col min="10" max="10" width="13.88671875" customWidth="1"/>
    <col min="11" max="11" width="23.88671875" customWidth="1"/>
    <col min="12" max="12" width="14.6640625" customWidth="1"/>
    <col min="13" max="13" width="19.44140625" customWidth="1"/>
    <col min="14" max="14" width="13.44140625" customWidth="1"/>
    <col min="15" max="15" width="12.88671875" customWidth="1"/>
  </cols>
  <sheetData>
    <row r="1" spans="1:15" x14ac:dyDescent="0.3">
      <c r="A1" s="1" t="s">
        <v>0</v>
      </c>
      <c r="B1" s="2"/>
      <c r="C1" s="2"/>
      <c r="D1" s="2"/>
      <c r="F1" s="3"/>
      <c r="G1" s="3"/>
      <c r="H1" s="3"/>
    </row>
    <row r="3" spans="1:15" x14ac:dyDescent="0.3">
      <c r="A3" s="3" t="s">
        <v>1</v>
      </c>
      <c r="B3" s="12"/>
      <c r="C3" s="12"/>
      <c r="D3" s="12"/>
    </row>
    <row r="4" spans="1:15" x14ac:dyDescent="0.3">
      <c r="A4" s="13" t="s">
        <v>2</v>
      </c>
      <c r="B4" s="12"/>
      <c r="C4" s="12"/>
      <c r="D4" s="12">
        <v>0.05</v>
      </c>
    </row>
    <row r="5" spans="1:15" x14ac:dyDescent="0.3">
      <c r="A5" s="13" t="s">
        <v>19</v>
      </c>
      <c r="B5" s="14"/>
      <c r="C5" s="15"/>
      <c r="D5" s="16">
        <v>7.4999999999999993E-5</v>
      </c>
    </row>
    <row r="8" spans="1:15" x14ac:dyDescent="0.3">
      <c r="E8" s="5"/>
    </row>
    <row r="9" spans="1:15" x14ac:dyDescent="0.3">
      <c r="A9" s="3" t="s">
        <v>3</v>
      </c>
      <c r="B9" s="3"/>
      <c r="C9" s="3"/>
      <c r="D9" s="3"/>
      <c r="E9" s="4"/>
      <c r="I9" s="3" t="s">
        <v>3</v>
      </c>
      <c r="J9" s="3"/>
      <c r="K9" s="3"/>
      <c r="L9" s="3"/>
      <c r="M9" s="4"/>
    </row>
    <row r="10" spans="1:15" x14ac:dyDescent="0.3">
      <c r="B10" s="3" t="s">
        <v>4</v>
      </c>
      <c r="C10" s="3" t="s">
        <v>5</v>
      </c>
      <c r="D10" s="3" t="s">
        <v>5</v>
      </c>
      <c r="E10" s="4" t="s">
        <v>16</v>
      </c>
      <c r="F10" s="3" t="s">
        <v>17</v>
      </c>
      <c r="G10" s="3" t="s">
        <v>7</v>
      </c>
      <c r="J10" s="3" t="s">
        <v>4</v>
      </c>
      <c r="K10" s="3" t="s">
        <v>5</v>
      </c>
      <c r="L10" s="3" t="s">
        <v>5</v>
      </c>
      <c r="M10" s="4" t="s">
        <v>16</v>
      </c>
      <c r="N10" s="3" t="s">
        <v>17</v>
      </c>
      <c r="O10" s="3" t="s">
        <v>7</v>
      </c>
    </row>
    <row r="11" spans="1:15" x14ac:dyDescent="0.3">
      <c r="B11" s="3" t="s">
        <v>8</v>
      </c>
      <c r="C11" s="3" t="s">
        <v>9</v>
      </c>
      <c r="D11" s="3" t="s">
        <v>10</v>
      </c>
      <c r="E11" s="4"/>
      <c r="F11" s="3"/>
      <c r="G11" s="3"/>
      <c r="J11" s="3" t="s">
        <v>8</v>
      </c>
      <c r="K11" s="3" t="s">
        <v>9</v>
      </c>
      <c r="L11" s="3" t="s">
        <v>10</v>
      </c>
      <c r="M11" s="4"/>
      <c r="N11" s="3"/>
      <c r="O11" s="3"/>
    </row>
    <row r="12" spans="1:15" x14ac:dyDescent="0.3">
      <c r="A12" s="3" t="s">
        <v>11</v>
      </c>
      <c r="E12" s="5"/>
      <c r="I12" s="3" t="s">
        <v>13</v>
      </c>
      <c r="M12" s="5"/>
    </row>
    <row r="13" spans="1:15" x14ac:dyDescent="0.3">
      <c r="A13" t="str">
        <f>"°C T1"</f>
        <v>°C T1</v>
      </c>
      <c r="B13" s="6">
        <v>0</v>
      </c>
      <c r="C13" s="7">
        <v>-0.05</v>
      </c>
      <c r="D13" s="9">
        <f>AVERAGE(C13-B13,C14-B14)</f>
        <v>-4.4999999999999998E-2</v>
      </c>
      <c r="E13" s="10">
        <f>$D$4</f>
        <v>0.05</v>
      </c>
      <c r="F13" s="11">
        <f>-E13</f>
        <v>-0.05</v>
      </c>
      <c r="G13" t="str">
        <f>IF(ABS(D13)&gt;$D$4,"Fail","Pass")</f>
        <v>Pass</v>
      </c>
      <c r="I13" t="str">
        <f>"°C T1"</f>
        <v>°C T1</v>
      </c>
      <c r="J13" s="6">
        <v>0</v>
      </c>
      <c r="K13" s="7">
        <v>-0.04</v>
      </c>
      <c r="L13" s="9">
        <f>AVERAGE(K13-J13,K14-J14)</f>
        <v>-0.04</v>
      </c>
      <c r="M13" s="10">
        <f>$D$4</f>
        <v>0.05</v>
      </c>
      <c r="N13" s="11">
        <f>-M13</f>
        <v>-0.05</v>
      </c>
      <c r="O13" t="str">
        <f>IF(ABS(L13)&gt;M13,"Fail","Pass")</f>
        <v>Pass</v>
      </c>
    </row>
    <row r="14" spans="1:15" x14ac:dyDescent="0.3">
      <c r="A14" t="str">
        <f>"T2"</f>
        <v>T2</v>
      </c>
      <c r="B14" s="6">
        <v>0</v>
      </c>
      <c r="C14" s="7">
        <v>-0.04</v>
      </c>
      <c r="D14" s="9" t="s">
        <v>12</v>
      </c>
      <c r="E14" s="10"/>
      <c r="F14" s="11"/>
      <c r="I14" t="str">
        <f>"T2"</f>
        <v>T2</v>
      </c>
      <c r="J14" s="6">
        <v>0</v>
      </c>
      <c r="K14" s="7">
        <v>-0.04</v>
      </c>
      <c r="L14" s="9" t="s">
        <v>12</v>
      </c>
      <c r="M14" s="10"/>
      <c r="N14" s="11"/>
    </row>
    <row r="15" spans="1:15" x14ac:dyDescent="0.3">
      <c r="A15" t="str">
        <f t="shared" ref="A15:A17" si="0">"°C T1"</f>
        <v>°C T1</v>
      </c>
      <c r="B15" s="6">
        <v>25.67</v>
      </c>
      <c r="C15" s="7">
        <v>25.65</v>
      </c>
      <c r="D15" s="9">
        <f>AVERAGE(C15-B15,C16-B16)</f>
        <v>-2.5000000000002132E-2</v>
      </c>
      <c r="E15" s="10">
        <f>$D$4</f>
        <v>0.05</v>
      </c>
      <c r="F15" s="11">
        <f t="shared" ref="F15:F17" si="1">-E15</f>
        <v>-0.05</v>
      </c>
      <c r="G15" t="str">
        <f>IF(ABS(D15)&gt;$D$4,"Fail","Pass")</f>
        <v>Pass</v>
      </c>
      <c r="I15" t="str">
        <f t="shared" ref="I15:I17" si="2">"°C T1"</f>
        <v>°C T1</v>
      </c>
      <c r="J15" s="6">
        <v>25.67</v>
      </c>
      <c r="K15" s="7">
        <v>25.64</v>
      </c>
      <c r="L15" s="9">
        <f>AVERAGE(K15-J15,K16-J16)</f>
        <v>-3.5000000000001918E-2</v>
      </c>
      <c r="M15" s="10">
        <f>$D$4</f>
        <v>0.05</v>
      </c>
      <c r="N15" s="11">
        <f t="shared" ref="N15:N17" si="3">-M15</f>
        <v>-0.05</v>
      </c>
      <c r="O15" t="str">
        <f>IF(ABS(L15)&gt;M15,"Fail","Pass")</f>
        <v>Pass</v>
      </c>
    </row>
    <row r="16" spans="1:15" x14ac:dyDescent="0.3">
      <c r="A16" t="str">
        <f>"T2"</f>
        <v>T2</v>
      </c>
      <c r="B16" s="6">
        <v>25.67</v>
      </c>
      <c r="C16" s="7">
        <v>25.64</v>
      </c>
      <c r="D16" s="9" t="s">
        <v>12</v>
      </c>
      <c r="E16" s="10"/>
      <c r="F16" s="11"/>
      <c r="I16" t="str">
        <f>"T2"</f>
        <v>T2</v>
      </c>
      <c r="J16" s="6">
        <v>25.67</v>
      </c>
      <c r="K16" s="7">
        <v>25.63</v>
      </c>
      <c r="L16" s="9" t="s">
        <v>12</v>
      </c>
      <c r="M16" s="10"/>
      <c r="N16" s="11"/>
    </row>
    <row r="17" spans="1:15" x14ac:dyDescent="0.3">
      <c r="A17" t="str">
        <f t="shared" si="0"/>
        <v>°C T1</v>
      </c>
      <c r="B17" s="6">
        <v>38.5</v>
      </c>
      <c r="C17" s="7">
        <v>38.450000000000003</v>
      </c>
      <c r="D17" s="9">
        <f>AVERAGE(C17-B17,C18-B18)</f>
        <v>-4.9999999999997158E-2</v>
      </c>
      <c r="E17" s="10">
        <f>$D$4</f>
        <v>0.05</v>
      </c>
      <c r="F17" s="11">
        <f t="shared" si="1"/>
        <v>-0.05</v>
      </c>
      <c r="G17" t="str">
        <f>IF(ABS(D17)&gt;$D$4,"Fail","Pass")</f>
        <v>Pass</v>
      </c>
      <c r="I17" t="str">
        <f t="shared" si="2"/>
        <v>°C T1</v>
      </c>
      <c r="J17" s="6">
        <v>38.5</v>
      </c>
      <c r="K17" s="7">
        <v>38.44</v>
      </c>
      <c r="L17" s="9">
        <f>AVERAGE(K17-J17,K18-J18)</f>
        <v>-6.5000000000001279E-2</v>
      </c>
      <c r="M17" s="10">
        <f>$D$4</f>
        <v>0.05</v>
      </c>
      <c r="N17" s="11">
        <f t="shared" si="3"/>
        <v>-0.05</v>
      </c>
      <c r="O17" t="str">
        <f>IF(ABS(L17)&gt;M17,"Fail","Pass")</f>
        <v>Fail</v>
      </c>
    </row>
    <row r="18" spans="1:15" x14ac:dyDescent="0.3">
      <c r="A18" t="str">
        <f>"T2"</f>
        <v>T2</v>
      </c>
      <c r="B18" s="6">
        <v>38.5</v>
      </c>
      <c r="C18" s="7">
        <v>38.450000000000003</v>
      </c>
      <c r="D18" t="s">
        <v>12</v>
      </c>
      <c r="E18" t="s">
        <v>12</v>
      </c>
      <c r="G18" t="s">
        <v>12</v>
      </c>
      <c r="I18" t="str">
        <f>"T2"</f>
        <v>T2</v>
      </c>
      <c r="J18" s="6">
        <v>38.5</v>
      </c>
      <c r="K18" s="7">
        <v>38.43</v>
      </c>
      <c r="L18" t="s">
        <v>12</v>
      </c>
      <c r="M18" t="s">
        <v>12</v>
      </c>
      <c r="O18" t="s">
        <v>12</v>
      </c>
    </row>
    <row r="20" spans="1:15" x14ac:dyDescent="0.3">
      <c r="A20" s="3" t="s">
        <v>29</v>
      </c>
      <c r="B20" s="6">
        <v>0</v>
      </c>
      <c r="I20" s="3" t="s">
        <v>29</v>
      </c>
      <c r="J20" s="6">
        <v>0</v>
      </c>
    </row>
    <row r="21" spans="1:15" x14ac:dyDescent="0.3">
      <c r="A21" s="3" t="s">
        <v>28</v>
      </c>
      <c r="B21" s="97">
        <v>1</v>
      </c>
      <c r="I21" s="3" t="s">
        <v>28</v>
      </c>
      <c r="J21" s="97">
        <v>1</v>
      </c>
    </row>
    <row r="23" spans="1:15" x14ac:dyDescent="0.3">
      <c r="B23" s="3" t="s">
        <v>4</v>
      </c>
      <c r="C23" s="3" t="s">
        <v>5</v>
      </c>
      <c r="D23" s="3" t="s">
        <v>5</v>
      </c>
      <c r="E23" s="4" t="s">
        <v>6</v>
      </c>
      <c r="F23" s="3" t="s">
        <v>17</v>
      </c>
      <c r="G23" s="3" t="s">
        <v>7</v>
      </c>
      <c r="J23" s="3" t="s">
        <v>4</v>
      </c>
      <c r="K23" s="3" t="s">
        <v>5</v>
      </c>
      <c r="L23" s="3" t="s">
        <v>5</v>
      </c>
      <c r="M23" s="4" t="s">
        <v>6</v>
      </c>
      <c r="N23" s="3" t="s">
        <v>17</v>
      </c>
      <c r="O23" s="3" t="s">
        <v>7</v>
      </c>
    </row>
    <row r="24" spans="1:15" x14ac:dyDescent="0.3">
      <c r="B24" s="3" t="s">
        <v>8</v>
      </c>
      <c r="C24" s="3" t="s">
        <v>9</v>
      </c>
      <c r="D24" s="3" t="s">
        <v>10</v>
      </c>
      <c r="E24" s="4"/>
      <c r="F24" s="3"/>
      <c r="G24" s="3"/>
      <c r="J24" s="3" t="s">
        <v>8</v>
      </c>
      <c r="K24" s="3" t="s">
        <v>9</v>
      </c>
      <c r="L24" s="3" t="s">
        <v>10</v>
      </c>
      <c r="M24" s="4"/>
      <c r="N24" s="3"/>
      <c r="O24" s="3"/>
    </row>
    <row r="25" spans="1:15" x14ac:dyDescent="0.3">
      <c r="A25" s="3" t="s">
        <v>14</v>
      </c>
      <c r="E25" s="5"/>
      <c r="I25" s="3" t="s">
        <v>22</v>
      </c>
      <c r="M25" s="5"/>
    </row>
    <row r="26" spans="1:15" x14ac:dyDescent="0.3">
      <c r="A26" t="str">
        <f>"°C T1"</f>
        <v>°C T1</v>
      </c>
      <c r="B26" s="95">
        <f>B13</f>
        <v>0</v>
      </c>
      <c r="C26" s="10">
        <f t="shared" ref="C26:C31" si="4">(C13-$B$20)/$B$21</f>
        <v>-0.05</v>
      </c>
      <c r="D26" s="9">
        <f>AVERAGE(C26-B26,C27-B27)</f>
        <v>-4.4999999999999998E-2</v>
      </c>
      <c r="E26" s="10">
        <f>$D$4</f>
        <v>0.05</v>
      </c>
      <c r="F26" s="11">
        <f>-E26</f>
        <v>-0.05</v>
      </c>
      <c r="G26" t="str">
        <f>IF(ABS(D26)&gt;$D$4,"Fail","Pass")</f>
        <v>Pass</v>
      </c>
      <c r="I26" s="5" t="str">
        <f>"°C T1"</f>
        <v>°C T1</v>
      </c>
      <c r="J26" s="95">
        <f>J13</f>
        <v>0</v>
      </c>
      <c r="K26" s="10">
        <f t="shared" ref="K26:K31" si="5">(K13-$B$20)/$B$21</f>
        <v>-0.04</v>
      </c>
      <c r="L26" s="9">
        <f>AVERAGE(K26-J26,K27-J27)</f>
        <v>-0.04</v>
      </c>
      <c r="M26" s="10">
        <f>$D$4</f>
        <v>0.05</v>
      </c>
      <c r="N26" s="11">
        <f>-M26</f>
        <v>-0.05</v>
      </c>
      <c r="O26" t="str">
        <f>IF(ABS(L26)&gt;$D$4,"Fail","Pass")</f>
        <v>Pass</v>
      </c>
    </row>
    <row r="27" spans="1:15" x14ac:dyDescent="0.3">
      <c r="A27" t="str">
        <f>"T2"</f>
        <v>T2</v>
      </c>
      <c r="B27" s="95">
        <f t="shared" ref="B27:B30" si="6">B14</f>
        <v>0</v>
      </c>
      <c r="C27" s="10">
        <f t="shared" si="4"/>
        <v>-0.04</v>
      </c>
      <c r="D27" s="9" t="s">
        <v>12</v>
      </c>
      <c r="E27" s="10" t="s">
        <v>12</v>
      </c>
      <c r="F27" s="11"/>
      <c r="I27" s="5" t="str">
        <f>"T2"</f>
        <v>T2</v>
      </c>
      <c r="J27" s="95">
        <f t="shared" ref="J27:J30" si="7">J14</f>
        <v>0</v>
      </c>
      <c r="K27" s="10">
        <f t="shared" si="5"/>
        <v>-0.04</v>
      </c>
      <c r="L27" s="9" t="s">
        <v>12</v>
      </c>
      <c r="M27" s="10"/>
      <c r="N27" s="11"/>
    </row>
    <row r="28" spans="1:15" x14ac:dyDescent="0.3">
      <c r="A28" t="str">
        <f t="shared" ref="A28:A30" si="8">"°C T1"</f>
        <v>°C T1</v>
      </c>
      <c r="B28" s="95">
        <f t="shared" si="6"/>
        <v>25.67</v>
      </c>
      <c r="C28" s="10">
        <f t="shared" si="4"/>
        <v>25.65</v>
      </c>
      <c r="D28" s="9">
        <f>AVERAGE(C28-B28,C29-B29)</f>
        <v>-2.5000000000002132E-2</v>
      </c>
      <c r="E28" s="10">
        <f>$D$4</f>
        <v>0.05</v>
      </c>
      <c r="F28" s="11">
        <f t="shared" ref="F28:F30" si="9">-E28</f>
        <v>-0.05</v>
      </c>
      <c r="G28" t="str">
        <f>IF(ABS(D28)&gt;$D$4,"Fail","Pass")</f>
        <v>Pass</v>
      </c>
      <c r="I28" s="5" t="str">
        <f t="shared" ref="I28:I30" si="10">"°C T1"</f>
        <v>°C T1</v>
      </c>
      <c r="J28" s="95">
        <f t="shared" si="7"/>
        <v>25.67</v>
      </c>
      <c r="K28" s="10">
        <f t="shared" si="5"/>
        <v>25.64</v>
      </c>
      <c r="L28" s="9">
        <f>AVERAGE(K28-J28,K29-J29)</f>
        <v>-3.5000000000001918E-2</v>
      </c>
      <c r="M28" s="10">
        <f>$D$4</f>
        <v>0.05</v>
      </c>
      <c r="N28" s="11">
        <f t="shared" ref="N28:N30" si="11">-M28</f>
        <v>-0.05</v>
      </c>
      <c r="O28" t="str">
        <f>IF(ABS(L28)&gt;$D$4,"Fail","Pass")</f>
        <v>Pass</v>
      </c>
    </row>
    <row r="29" spans="1:15" x14ac:dyDescent="0.3">
      <c r="A29" t="str">
        <f>"T2"</f>
        <v>T2</v>
      </c>
      <c r="B29" s="95">
        <f t="shared" si="6"/>
        <v>25.67</v>
      </c>
      <c r="C29" s="10">
        <f t="shared" si="4"/>
        <v>25.64</v>
      </c>
      <c r="D29" s="9" t="s">
        <v>12</v>
      </c>
      <c r="E29" s="10" t="s">
        <v>12</v>
      </c>
      <c r="F29" s="11"/>
      <c r="I29" s="5" t="str">
        <f>"T2"</f>
        <v>T2</v>
      </c>
      <c r="J29" s="95">
        <f t="shared" si="7"/>
        <v>25.67</v>
      </c>
      <c r="K29" s="10">
        <f t="shared" si="5"/>
        <v>25.63</v>
      </c>
      <c r="L29" s="9" t="s">
        <v>12</v>
      </c>
      <c r="M29" s="10"/>
      <c r="N29" s="11"/>
    </row>
    <row r="30" spans="1:15" x14ac:dyDescent="0.3">
      <c r="A30" t="str">
        <f t="shared" si="8"/>
        <v>°C T1</v>
      </c>
      <c r="B30" s="95">
        <f t="shared" si="6"/>
        <v>38.5</v>
      </c>
      <c r="C30" s="10">
        <f t="shared" si="4"/>
        <v>38.450000000000003</v>
      </c>
      <c r="D30" s="9">
        <f>AVERAGE(C30-B30,C31-B31)</f>
        <v>-4.9999999999997158E-2</v>
      </c>
      <c r="E30" s="10">
        <f>$D$4</f>
        <v>0.05</v>
      </c>
      <c r="F30" s="11">
        <f t="shared" si="9"/>
        <v>-0.05</v>
      </c>
      <c r="G30" t="str">
        <f>IF(ABS(D30)&gt;$D$4,"Fail","Pass")</f>
        <v>Pass</v>
      </c>
      <c r="I30" s="5" t="str">
        <f t="shared" si="10"/>
        <v>°C T1</v>
      </c>
      <c r="J30" s="95">
        <f t="shared" si="7"/>
        <v>38.5</v>
      </c>
      <c r="K30" s="10">
        <f t="shared" si="5"/>
        <v>38.44</v>
      </c>
      <c r="L30" s="9">
        <f>AVERAGE(K30-J30,K31-J31)</f>
        <v>-6.5000000000001279E-2</v>
      </c>
      <c r="M30" s="10">
        <f>$D$4</f>
        <v>0.05</v>
      </c>
      <c r="N30" s="11">
        <f t="shared" si="11"/>
        <v>-0.05</v>
      </c>
      <c r="O30" t="str">
        <f>IF(ABS(L30)&gt;$D$4,"Fail","Pass")</f>
        <v>Fail</v>
      </c>
    </row>
    <row r="31" spans="1:15" x14ac:dyDescent="0.3">
      <c r="A31" t="str">
        <f>"T2"</f>
        <v>T2</v>
      </c>
      <c r="B31" s="95">
        <f>B18</f>
        <v>38.5</v>
      </c>
      <c r="C31" s="10">
        <f t="shared" si="4"/>
        <v>38.450000000000003</v>
      </c>
      <c r="D31" t="s">
        <v>12</v>
      </c>
      <c r="E31" t="s">
        <v>12</v>
      </c>
      <c r="G31" t="s">
        <v>12</v>
      </c>
      <c r="I31" s="5" t="str">
        <f>"T2"</f>
        <v>T2</v>
      </c>
      <c r="J31" s="95">
        <f>J18</f>
        <v>38.5</v>
      </c>
      <c r="K31" s="10">
        <f t="shared" si="5"/>
        <v>38.43</v>
      </c>
      <c r="L31" t="s">
        <v>12</v>
      </c>
      <c r="M31" t="s">
        <v>12</v>
      </c>
      <c r="O31" t="s">
        <v>12</v>
      </c>
    </row>
    <row r="32" spans="1:15" x14ac:dyDescent="0.3">
      <c r="B32" s="5"/>
      <c r="C32" s="5"/>
      <c r="I32" s="5"/>
      <c r="J32" s="5"/>
      <c r="K32" s="5"/>
    </row>
    <row r="33" spans="1:15" x14ac:dyDescent="0.3">
      <c r="A33" s="3" t="s">
        <v>30</v>
      </c>
      <c r="B33" s="95">
        <f>INTERCEPT(B26:B31,C26:C31)</f>
        <v>4.001249994957945E-2</v>
      </c>
      <c r="C33" s="5"/>
      <c r="I33" s="4" t="s">
        <v>30</v>
      </c>
      <c r="J33" s="95">
        <f>INTERCEPT(J26:J31,K26:K31)</f>
        <v>3.5386546216557235E-2</v>
      </c>
      <c r="K33" s="5"/>
    </row>
    <row r="34" spans="1:15" x14ac:dyDescent="0.3">
      <c r="A34" s="3" t="s">
        <v>31</v>
      </c>
      <c r="B34" s="96">
        <f>SLOPE(B26:B31,C26:C31)</f>
        <v>0.9999994145222677</v>
      </c>
      <c r="C34" s="5"/>
      <c r="I34" s="4" t="s">
        <v>31</v>
      </c>
      <c r="J34" s="96">
        <f>SLOPE(J26:J31,K26:K31)</f>
        <v>1.0005285079080171</v>
      </c>
      <c r="K34" s="5"/>
    </row>
    <row r="35" spans="1:15" x14ac:dyDescent="0.3">
      <c r="B35" s="5"/>
      <c r="C35" s="5"/>
      <c r="I35" s="5"/>
      <c r="J35" s="5"/>
      <c r="K35" s="5"/>
    </row>
    <row r="36" spans="1:15" x14ac:dyDescent="0.3">
      <c r="B36" s="4" t="s">
        <v>4</v>
      </c>
      <c r="C36" s="4" t="s">
        <v>5</v>
      </c>
      <c r="D36" s="3" t="s">
        <v>5</v>
      </c>
      <c r="E36" s="4" t="s">
        <v>6</v>
      </c>
      <c r="F36" s="3" t="s">
        <v>17</v>
      </c>
      <c r="G36" s="3" t="s">
        <v>7</v>
      </c>
      <c r="I36" s="5"/>
      <c r="J36" s="4" t="s">
        <v>4</v>
      </c>
      <c r="K36" s="4" t="s">
        <v>5</v>
      </c>
      <c r="L36" s="3" t="s">
        <v>5</v>
      </c>
      <c r="M36" s="4" t="s">
        <v>6</v>
      </c>
      <c r="N36" s="3" t="s">
        <v>17</v>
      </c>
      <c r="O36" s="3" t="s">
        <v>7</v>
      </c>
    </row>
    <row r="37" spans="1:15" x14ac:dyDescent="0.3">
      <c r="B37" s="4" t="s">
        <v>8</v>
      </c>
      <c r="C37" s="4" t="s">
        <v>9</v>
      </c>
      <c r="D37" s="3" t="s">
        <v>10</v>
      </c>
      <c r="E37" s="4"/>
      <c r="F37" s="3"/>
      <c r="G37" s="3"/>
      <c r="I37" s="5"/>
      <c r="J37" s="4" t="s">
        <v>8</v>
      </c>
      <c r="K37" s="4" t="s">
        <v>9</v>
      </c>
      <c r="L37" s="3" t="s">
        <v>10</v>
      </c>
      <c r="M37" s="4"/>
      <c r="N37" s="3"/>
      <c r="O37" s="3"/>
    </row>
    <row r="38" spans="1:15" x14ac:dyDescent="0.3">
      <c r="A38" s="3" t="s">
        <v>15</v>
      </c>
      <c r="B38" s="5"/>
      <c r="C38" s="5"/>
      <c r="E38" s="5"/>
      <c r="I38" s="4" t="s">
        <v>21</v>
      </c>
      <c r="J38" s="5"/>
      <c r="K38" s="5"/>
      <c r="M38" s="5"/>
    </row>
    <row r="39" spans="1:15" x14ac:dyDescent="0.3">
      <c r="A39" t="str">
        <f>"°C T1"</f>
        <v>°C T1</v>
      </c>
      <c r="B39" s="95">
        <f>B13</f>
        <v>0</v>
      </c>
      <c r="C39" s="10">
        <f t="shared" ref="C39:C44" si="12">$B$34*C26+$B$33</f>
        <v>-9.9874707765339396E-3</v>
      </c>
      <c r="D39" s="9">
        <f>AVERAGE(C39-B39,C40-B40)</f>
        <v>-4.9874737039226E-3</v>
      </c>
      <c r="E39" s="10">
        <f>$D$4</f>
        <v>0.05</v>
      </c>
      <c r="F39" s="11">
        <f>-E39</f>
        <v>-0.05</v>
      </c>
      <c r="G39" t="str">
        <f>IF(ABS(D39)&gt;$D$4,"Fail","Pass")</f>
        <v>Pass</v>
      </c>
      <c r="I39" s="5" t="str">
        <f>"°C T1"</f>
        <v>°C T1</v>
      </c>
      <c r="J39" s="95">
        <f>J13</f>
        <v>0</v>
      </c>
      <c r="K39" s="10">
        <f t="shared" ref="K39:K44" si="13">$B$34*K26+$B$33</f>
        <v>1.2523368688739656E-5</v>
      </c>
      <c r="L39" s="9">
        <f>AVERAGE(K39-J39,K40-J40)</f>
        <v>1.2523368688739656E-5</v>
      </c>
      <c r="M39" s="10">
        <f>$D$4</f>
        <v>0.05</v>
      </c>
      <c r="N39" s="11">
        <f>-M39</f>
        <v>-0.05</v>
      </c>
      <c r="O39" t="str">
        <f>IF(ABS(L39)&gt;$D$4,"Fail","Pass")</f>
        <v>Pass</v>
      </c>
    </row>
    <row r="40" spans="1:15" x14ac:dyDescent="0.3">
      <c r="A40" t="str">
        <f>"T2"</f>
        <v>T2</v>
      </c>
      <c r="B40" s="95">
        <f t="shared" ref="B40:B44" si="14">B14</f>
        <v>0</v>
      </c>
      <c r="C40" s="10">
        <f t="shared" si="12"/>
        <v>1.2523368688739656E-5</v>
      </c>
      <c r="D40" s="9" t="s">
        <v>12</v>
      </c>
      <c r="E40" s="10" t="s">
        <v>12</v>
      </c>
      <c r="F40" s="11"/>
      <c r="I40" s="5" t="str">
        <f>"T2"</f>
        <v>T2</v>
      </c>
      <c r="J40" s="95">
        <f t="shared" ref="J40:J44" si="15">J14</f>
        <v>0</v>
      </c>
      <c r="K40" s="10">
        <f t="shared" si="13"/>
        <v>1.2523368688739656E-5</v>
      </c>
      <c r="L40" s="9" t="s">
        <v>12</v>
      </c>
      <c r="M40" s="10"/>
      <c r="N40" s="11"/>
    </row>
    <row r="41" spans="1:15" x14ac:dyDescent="0.3">
      <c r="A41" t="str">
        <f t="shared" ref="A41:A43" si="16">"°C T1"</f>
        <v>°C T1</v>
      </c>
      <c r="B41" s="95">
        <f t="shared" si="14"/>
        <v>25.67</v>
      </c>
      <c r="C41" s="10">
        <f t="shared" si="12"/>
        <v>25.689997482445744</v>
      </c>
      <c r="D41" s="9">
        <f>AVERAGE(C41-B41,C42-B42)</f>
        <v>1.4997485373132946E-2</v>
      </c>
      <c r="E41" s="10">
        <f>$D$4</f>
        <v>0.05</v>
      </c>
      <c r="F41" s="11">
        <f t="shared" ref="F41:F43" si="17">-E41</f>
        <v>-0.05</v>
      </c>
      <c r="G41" t="str">
        <f>IF(ABS(D41)&gt;$D$4,"Fail","Pass")</f>
        <v>Pass</v>
      </c>
      <c r="I41" s="5" t="str">
        <f t="shared" ref="I41:I43" si="18">"°C T1"</f>
        <v>°C T1</v>
      </c>
      <c r="J41" s="95">
        <f t="shared" si="15"/>
        <v>25.67</v>
      </c>
      <c r="K41" s="10">
        <f>$B$34*K28+$B$33</f>
        <v>25.679997488300526</v>
      </c>
      <c r="L41" s="9">
        <f>AVERAGE(K41-J41,K42-J42)</f>
        <v>4.997491227911155E-3</v>
      </c>
      <c r="M41" s="10">
        <f>$D$4</f>
        <v>0.05</v>
      </c>
      <c r="N41" s="11">
        <f t="shared" ref="N41:N43" si="19">-M41</f>
        <v>-0.05</v>
      </c>
      <c r="O41" t="str">
        <f>IF(ABS(L41)&gt;$D$4,"Fail","Pass")</f>
        <v>Pass</v>
      </c>
    </row>
    <row r="42" spans="1:15" x14ac:dyDescent="0.3">
      <c r="A42" t="str">
        <f>"T2"</f>
        <v>T2</v>
      </c>
      <c r="B42" s="95">
        <f t="shared" si="14"/>
        <v>25.67</v>
      </c>
      <c r="C42" s="10">
        <f t="shared" si="12"/>
        <v>25.679997488300526</v>
      </c>
      <c r="D42" s="9" t="s">
        <v>12</v>
      </c>
      <c r="E42" s="10" t="s">
        <v>12</v>
      </c>
      <c r="F42" s="11"/>
      <c r="I42" s="5" t="str">
        <f>"T2"</f>
        <v>T2</v>
      </c>
      <c r="J42" s="95">
        <f t="shared" si="15"/>
        <v>25.67</v>
      </c>
      <c r="K42" s="10">
        <f>$B$34*K29+$B$33</f>
        <v>25.6699974941553</v>
      </c>
      <c r="L42" s="9" t="s">
        <v>12</v>
      </c>
      <c r="M42" s="10"/>
      <c r="N42" s="11"/>
    </row>
    <row r="43" spans="1:15" x14ac:dyDescent="0.3">
      <c r="A43" t="str">
        <f t="shared" si="16"/>
        <v>°C T1</v>
      </c>
      <c r="B43" s="95">
        <f t="shared" si="14"/>
        <v>38.5</v>
      </c>
      <c r="C43" s="10">
        <f t="shared" si="12"/>
        <v>38.489989988330777</v>
      </c>
      <c r="D43" s="9">
        <f>AVERAGE(C43-B43,C44-B44)</f>
        <v>-1.0010011669223218E-2</v>
      </c>
      <c r="E43" s="10">
        <f>$D$4</f>
        <v>0.05</v>
      </c>
      <c r="F43" s="11">
        <f t="shared" si="17"/>
        <v>-0.05</v>
      </c>
      <c r="G43" t="str">
        <f>IF(ABS(D43)&gt;$D$4,"Fail","Pass")</f>
        <v>Pass</v>
      </c>
      <c r="I43" s="5" t="str">
        <f t="shared" si="18"/>
        <v>°C T1</v>
      </c>
      <c r="J43" s="95">
        <f t="shared" si="15"/>
        <v>38.5</v>
      </c>
      <c r="K43" s="10">
        <f t="shared" si="13"/>
        <v>38.479989994185544</v>
      </c>
      <c r="L43" s="9">
        <f>AVERAGE(K43-J43,K44-J44)</f>
        <v>-2.5010002887064786E-2</v>
      </c>
      <c r="M43" s="10">
        <f>$D$4</f>
        <v>0.05</v>
      </c>
      <c r="N43" s="11">
        <f t="shared" si="19"/>
        <v>-0.05</v>
      </c>
      <c r="O43" t="str">
        <f>IF(ABS(L43)&gt;$D$4,"Fail","Pass")</f>
        <v>Pass</v>
      </c>
    </row>
    <row r="44" spans="1:15" x14ac:dyDescent="0.3">
      <c r="A44" t="str">
        <f>"T2"</f>
        <v>T2</v>
      </c>
      <c r="B44" s="95">
        <f t="shared" si="14"/>
        <v>38.5</v>
      </c>
      <c r="C44" s="10">
        <f t="shared" si="12"/>
        <v>38.489989988330777</v>
      </c>
      <c r="D44" t="s">
        <v>12</v>
      </c>
      <c r="E44" t="s">
        <v>12</v>
      </c>
      <c r="G44" t="s">
        <v>12</v>
      </c>
      <c r="I44" s="5" t="str">
        <f>"T2"</f>
        <v>T2</v>
      </c>
      <c r="J44" s="95">
        <f t="shared" si="15"/>
        <v>38.5</v>
      </c>
      <c r="K44" s="10">
        <f t="shared" si="13"/>
        <v>38.469990000040326</v>
      </c>
      <c r="L44" t="s">
        <v>12</v>
      </c>
      <c r="M44" t="s">
        <v>12</v>
      </c>
      <c r="O44" t="s">
        <v>12</v>
      </c>
    </row>
    <row r="45" spans="1:15" x14ac:dyDescent="0.3">
      <c r="B45" s="5"/>
      <c r="C45" s="5"/>
    </row>
    <row r="46" spans="1:15" x14ac:dyDescent="0.3">
      <c r="A46" s="3"/>
      <c r="B46" s="3"/>
      <c r="C46" s="3"/>
      <c r="D46" s="3"/>
      <c r="E46" s="4"/>
      <c r="I46" s="3"/>
      <c r="J46" s="3"/>
      <c r="K46" s="3"/>
      <c r="L46" s="3"/>
      <c r="M46" s="4"/>
    </row>
    <row r="47" spans="1:15" x14ac:dyDescent="0.3">
      <c r="B47" s="3" t="s">
        <v>4</v>
      </c>
      <c r="C47" s="3" t="s">
        <v>5</v>
      </c>
      <c r="D47" s="3" t="s">
        <v>5</v>
      </c>
      <c r="E47" s="4" t="s">
        <v>16</v>
      </c>
      <c r="F47" s="3" t="s">
        <v>17</v>
      </c>
      <c r="G47" s="3" t="s">
        <v>7</v>
      </c>
      <c r="J47" s="3" t="s">
        <v>4</v>
      </c>
      <c r="K47" s="3" t="s">
        <v>5</v>
      </c>
      <c r="L47" s="3" t="s">
        <v>5</v>
      </c>
      <c r="M47" s="4" t="s">
        <v>16</v>
      </c>
      <c r="N47" s="3" t="s">
        <v>17</v>
      </c>
      <c r="O47" s="3" t="s">
        <v>7</v>
      </c>
    </row>
    <row r="48" spans="1:15" x14ac:dyDescent="0.3">
      <c r="B48" s="3" t="s">
        <v>8</v>
      </c>
      <c r="C48" s="3" t="s">
        <v>9</v>
      </c>
      <c r="D48" s="3" t="s">
        <v>10</v>
      </c>
      <c r="E48" s="4"/>
      <c r="F48" s="3"/>
      <c r="G48" s="3"/>
      <c r="J48" s="3" t="s">
        <v>8</v>
      </c>
      <c r="K48" s="3" t="s">
        <v>9</v>
      </c>
      <c r="L48" s="3" t="s">
        <v>10</v>
      </c>
      <c r="M48" s="4"/>
      <c r="N48" s="3"/>
      <c r="O48" s="3"/>
    </row>
    <row r="49" spans="1:15" x14ac:dyDescent="0.3">
      <c r="A49" s="3" t="s">
        <v>18</v>
      </c>
      <c r="E49" s="5"/>
      <c r="I49" s="3" t="s">
        <v>20</v>
      </c>
      <c r="M49" s="5"/>
    </row>
    <row r="50" spans="1:15" x14ac:dyDescent="0.3">
      <c r="A50" t="str">
        <f>"°C T1"</f>
        <v>°C T1</v>
      </c>
      <c r="B50" s="6">
        <v>0</v>
      </c>
      <c r="C50" s="7">
        <v>2.8000000000000001E-2</v>
      </c>
      <c r="D50" s="9">
        <f>AVERAGE(C50-B50,C51-B51)</f>
        <v>2.9499999999999998E-2</v>
      </c>
      <c r="E50" s="10">
        <f>$D$4</f>
        <v>0.05</v>
      </c>
      <c r="F50" s="11">
        <f>-E50</f>
        <v>-0.05</v>
      </c>
      <c r="G50" t="str">
        <f>IF(ABS(D50)&gt;$D$4,"Fail","Pass")</f>
        <v>Pass</v>
      </c>
      <c r="I50" t="str">
        <f>"°C T1"</f>
        <v>°C T1</v>
      </c>
      <c r="J50" s="6">
        <v>0</v>
      </c>
      <c r="K50" s="7">
        <v>3.6999999999999998E-2</v>
      </c>
      <c r="L50" s="9">
        <f>AVERAGE(K50-J50,K51-J51)</f>
        <v>3.1E-2</v>
      </c>
      <c r="M50" s="10">
        <f>$D$4</f>
        <v>0.05</v>
      </c>
      <c r="N50" s="11">
        <f>-M50</f>
        <v>-0.05</v>
      </c>
      <c r="O50" t="str">
        <f>IF(ABS(L50)&gt;$D$4,"Fail","Pass")</f>
        <v>Pass</v>
      </c>
    </row>
    <row r="51" spans="1:15" x14ac:dyDescent="0.3">
      <c r="A51" t="str">
        <f>"T2"</f>
        <v>T2</v>
      </c>
      <c r="B51" s="6">
        <v>0</v>
      </c>
      <c r="C51" s="7">
        <v>3.1E-2</v>
      </c>
      <c r="D51" s="9" t="s">
        <v>12</v>
      </c>
      <c r="E51" s="10" t="s">
        <v>12</v>
      </c>
      <c r="F51" s="11"/>
      <c r="I51" t="str">
        <f>"T2"</f>
        <v>T2</v>
      </c>
      <c r="J51" s="6">
        <v>0</v>
      </c>
      <c r="K51" s="7">
        <v>2.5000000000000001E-2</v>
      </c>
      <c r="L51" s="9" t="s">
        <v>12</v>
      </c>
      <c r="M51" s="10"/>
      <c r="N51" s="11"/>
    </row>
    <row r="52" spans="1:15" x14ac:dyDescent="0.3">
      <c r="A52" t="str">
        <f t="shared" ref="A52:A54" si="20">"°C T1"</f>
        <v>°C T1</v>
      </c>
      <c r="B52" s="6">
        <v>25.67</v>
      </c>
      <c r="C52" s="7">
        <v>25.71</v>
      </c>
      <c r="D52" s="9">
        <f>AVERAGE(C52-B52,C53-B53)</f>
        <v>4.9999999999998934E-2</v>
      </c>
      <c r="E52" s="10">
        <f>$D$4</f>
        <v>0.05</v>
      </c>
      <c r="F52" s="11">
        <f t="shared" ref="F52:F54" si="21">-E52</f>
        <v>-0.05</v>
      </c>
      <c r="G52" t="str">
        <f>IF(ABS(D52)&gt;$D$4,"Fail","Pass")</f>
        <v>Pass</v>
      </c>
      <c r="I52" t="str">
        <f t="shared" ref="I52:I54" si="22">"°C T1"</f>
        <v>°C T1</v>
      </c>
      <c r="J52" s="6">
        <v>25.67</v>
      </c>
      <c r="K52" s="7">
        <v>25.71</v>
      </c>
      <c r="L52" s="9">
        <f>AVERAGE(K52-J52,K53-J53)</f>
        <v>3.4999999999998366E-2</v>
      </c>
      <c r="M52" s="10">
        <f>$D$4</f>
        <v>0.05</v>
      </c>
      <c r="N52" s="11">
        <f t="shared" ref="N52:N54" si="23">-M52</f>
        <v>-0.05</v>
      </c>
      <c r="O52" t="str">
        <f>IF(ABS(L52)&gt;$D$4,"Fail","Pass")</f>
        <v>Pass</v>
      </c>
    </row>
    <row r="53" spans="1:15" x14ac:dyDescent="0.3">
      <c r="A53" t="str">
        <f>"T2"</f>
        <v>T2</v>
      </c>
      <c r="B53" s="6">
        <v>25.67</v>
      </c>
      <c r="C53" s="7">
        <v>25.73</v>
      </c>
      <c r="D53" s="9" t="s">
        <v>12</v>
      </c>
      <c r="E53" s="10" t="s">
        <v>12</v>
      </c>
      <c r="F53" s="11"/>
      <c r="I53" t="str">
        <f>"T2"</f>
        <v>T2</v>
      </c>
      <c r="J53" s="6">
        <v>25.67</v>
      </c>
      <c r="K53" s="7">
        <v>25.7</v>
      </c>
      <c r="L53" s="9" t="s">
        <v>12</v>
      </c>
      <c r="M53" s="10"/>
      <c r="N53" s="11"/>
    </row>
    <row r="54" spans="1:15" x14ac:dyDescent="0.3">
      <c r="A54" t="str">
        <f t="shared" si="20"/>
        <v>°C T1</v>
      </c>
      <c r="B54" s="6">
        <v>38.5</v>
      </c>
      <c r="C54" s="7">
        <v>38.5</v>
      </c>
      <c r="D54" s="9">
        <f>AVERAGE(C54-B54,C55-B55)</f>
        <v>1.5000000000000568E-2</v>
      </c>
      <c r="E54" s="10">
        <f>$D$4</f>
        <v>0.05</v>
      </c>
      <c r="F54" s="11">
        <f t="shared" si="21"/>
        <v>-0.05</v>
      </c>
      <c r="G54" t="str">
        <f>IF(ABS(D54)&gt;$D$4,"Fail","Pass")</f>
        <v>Pass</v>
      </c>
      <c r="I54" t="str">
        <f t="shared" si="22"/>
        <v>°C T1</v>
      </c>
      <c r="J54" s="6">
        <v>38.5</v>
      </c>
      <c r="K54" s="7">
        <v>38.5</v>
      </c>
      <c r="L54" s="9">
        <f>AVERAGE(K54-J54,K55-J55)</f>
        <v>0</v>
      </c>
      <c r="M54" s="10">
        <f>$D$4</f>
        <v>0.05</v>
      </c>
      <c r="N54" s="11">
        <f t="shared" si="23"/>
        <v>-0.05</v>
      </c>
      <c r="O54" t="str">
        <f>IF(ABS(L54)&gt;$D$4,"Fail","Pass")</f>
        <v>Pass</v>
      </c>
    </row>
    <row r="55" spans="1:15" x14ac:dyDescent="0.3">
      <c r="A55" t="str">
        <f>"T2"</f>
        <v>T2</v>
      </c>
      <c r="B55" s="6">
        <v>38.5</v>
      </c>
      <c r="C55" s="7">
        <v>38.53</v>
      </c>
      <c r="D55" t="s">
        <v>12</v>
      </c>
      <c r="E55" t="s">
        <v>12</v>
      </c>
      <c r="G55" t="s">
        <v>12</v>
      </c>
      <c r="I55" t="str">
        <f>"T2"</f>
        <v>T2</v>
      </c>
      <c r="J55" s="6">
        <v>38.5</v>
      </c>
      <c r="K55" s="7">
        <v>38.5</v>
      </c>
      <c r="L55" t="s">
        <v>12</v>
      </c>
      <c r="M55" t="s">
        <v>12</v>
      </c>
      <c r="O55" t="s">
        <v>12</v>
      </c>
    </row>
    <row r="57" spans="1:15" x14ac:dyDescent="0.3">
      <c r="A57" s="3" t="s">
        <v>29</v>
      </c>
      <c r="B57" s="9">
        <f>B33</f>
        <v>4.001249994957945E-2</v>
      </c>
      <c r="I57" s="3" t="s">
        <v>29</v>
      </c>
      <c r="J57" s="9">
        <f>J33</f>
        <v>3.5386546216557235E-2</v>
      </c>
    </row>
    <row r="58" spans="1:15" x14ac:dyDescent="0.3">
      <c r="A58" s="3" t="s">
        <v>28</v>
      </c>
      <c r="B58" s="8">
        <f>B34</f>
        <v>0.9999994145222677</v>
      </c>
      <c r="I58" s="3" t="s">
        <v>28</v>
      </c>
      <c r="J58" s="8">
        <f>J34</f>
        <v>1.0005285079080171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C4517-640F-4003-8E14-1EBD6427C7E9}">
  <sheetPr codeName="Sheet3"/>
  <dimension ref="B1:O100"/>
  <sheetViews>
    <sheetView showGridLines="0" zoomScale="90" zoomScaleNormal="90" workbookViewId="0">
      <pane ySplit="10" topLeftCell="A11" activePane="bottomLeft" state="frozen"/>
      <selection pane="bottomLeft" activeCell="I3" sqref="I3"/>
    </sheetView>
  </sheetViews>
  <sheetFormatPr defaultRowHeight="14.4" x14ac:dyDescent="0.3"/>
  <cols>
    <col min="1" max="1" width="2" customWidth="1"/>
    <col min="2" max="2" width="32.6640625" customWidth="1"/>
    <col min="3" max="3" width="10.5546875" bestFit="1" customWidth="1"/>
    <col min="4" max="4" width="18.88671875" bestFit="1" customWidth="1"/>
    <col min="5" max="5" width="22.44140625" bestFit="1" customWidth="1"/>
    <col min="6" max="6" width="22.88671875" bestFit="1" customWidth="1"/>
    <col min="7" max="7" width="22.6640625" style="18" customWidth="1"/>
    <col min="8" max="8" width="3.44140625" customWidth="1"/>
    <col min="9" max="9" width="32.6640625" customWidth="1"/>
    <col min="10" max="10" width="10.109375" bestFit="1" customWidth="1"/>
    <col min="11" max="11" width="17.109375" bestFit="1" customWidth="1"/>
    <col min="12" max="12" width="22.44140625" bestFit="1" customWidth="1"/>
    <col min="13" max="13" width="22.109375" customWidth="1"/>
    <col min="14" max="14" width="33.109375" style="18" customWidth="1"/>
    <col min="15" max="15" width="12.88671875" customWidth="1"/>
  </cols>
  <sheetData>
    <row r="1" spans="2:15" ht="15" thickBot="1" x14ac:dyDescent="0.35"/>
    <row r="2" spans="2:15" x14ac:dyDescent="0.3">
      <c r="B2" s="43" t="s">
        <v>32</v>
      </c>
      <c r="C2" s="44"/>
      <c r="D2" s="44"/>
      <c r="E2" s="44"/>
      <c r="F2" s="44"/>
      <c r="G2" s="45"/>
      <c r="H2" s="2"/>
      <c r="I2" s="3"/>
      <c r="J2" s="12"/>
      <c r="K2" s="12"/>
      <c r="L2" s="12"/>
    </row>
    <row r="3" spans="2:15" x14ac:dyDescent="0.3">
      <c r="B3" s="46" t="s">
        <v>33</v>
      </c>
      <c r="C3" s="85" t="s">
        <v>56</v>
      </c>
      <c r="D3" s="85"/>
      <c r="E3" s="47"/>
      <c r="F3" s="47"/>
      <c r="G3" s="48"/>
      <c r="H3" s="2"/>
      <c r="I3" s="3"/>
      <c r="J3" s="12"/>
      <c r="K3" s="12"/>
      <c r="L3" s="12"/>
    </row>
    <row r="4" spans="2:15" ht="15" thickBot="1" x14ac:dyDescent="0.35">
      <c r="B4" s="49" t="s">
        <v>34</v>
      </c>
      <c r="C4" s="51">
        <v>1234</v>
      </c>
      <c r="D4" s="39"/>
      <c r="E4" s="39"/>
      <c r="F4" s="39"/>
      <c r="G4" s="40"/>
      <c r="I4" s="13"/>
      <c r="J4" s="12"/>
      <c r="K4" s="12"/>
      <c r="L4" s="12"/>
    </row>
    <row r="5" spans="2:15" ht="15" thickBot="1" x14ac:dyDescent="0.35">
      <c r="B5" s="3"/>
      <c r="I5" s="13"/>
      <c r="J5" s="12"/>
      <c r="K5" s="12"/>
      <c r="L5" s="12"/>
    </row>
    <row r="6" spans="2:15" ht="15" thickBot="1" x14ac:dyDescent="0.35">
      <c r="B6" s="22" t="s">
        <v>35</v>
      </c>
      <c r="C6" s="23"/>
      <c r="D6" s="23"/>
      <c r="E6" s="23"/>
      <c r="F6" s="23"/>
      <c r="G6" s="24"/>
      <c r="H6" s="18"/>
      <c r="J6" s="13"/>
      <c r="K6" s="12"/>
      <c r="L6" s="12"/>
      <c r="M6" s="12"/>
      <c r="N6"/>
      <c r="O6" s="18"/>
    </row>
    <row r="7" spans="2:15" x14ac:dyDescent="0.3">
      <c r="B7" s="22" t="s">
        <v>23</v>
      </c>
      <c r="C7" s="31" t="s">
        <v>37</v>
      </c>
      <c r="D7" s="31" t="s">
        <v>25</v>
      </c>
      <c r="E7" s="31" t="s">
        <v>27</v>
      </c>
      <c r="F7" s="77" t="s">
        <v>24</v>
      </c>
      <c r="G7" s="42"/>
      <c r="H7" s="18"/>
      <c r="I7" s="83" t="s">
        <v>63</v>
      </c>
      <c r="J7" s="13"/>
      <c r="K7" s="14"/>
      <c r="L7" s="15"/>
      <c r="M7" s="16"/>
      <c r="N7"/>
      <c r="O7" s="18"/>
    </row>
    <row r="8" spans="2:15" ht="15" thickBot="1" x14ac:dyDescent="0.35">
      <c r="B8" s="29"/>
      <c r="C8" s="30">
        <v>1E-4</v>
      </c>
      <c r="D8" s="79">
        <v>3.0000000000000001E-5</v>
      </c>
      <c r="E8" s="84">
        <v>5.0000000000000002E-5</v>
      </c>
      <c r="F8" s="80">
        <v>700</v>
      </c>
      <c r="G8" s="75" t="s">
        <v>44</v>
      </c>
      <c r="H8" s="18"/>
      <c r="N8"/>
      <c r="O8" s="18"/>
    </row>
    <row r="9" spans="2:15" x14ac:dyDescent="0.3">
      <c r="B9" s="22" t="s">
        <v>36</v>
      </c>
      <c r="C9" s="31" t="s">
        <v>37</v>
      </c>
      <c r="D9" s="31" t="s">
        <v>25</v>
      </c>
      <c r="E9" s="31"/>
      <c r="F9" s="77"/>
      <c r="G9" s="42"/>
      <c r="H9" s="18"/>
      <c r="N9"/>
      <c r="O9" s="18"/>
    </row>
    <row r="10" spans="2:15" ht="15" thickBot="1" x14ac:dyDescent="0.35">
      <c r="B10" s="29"/>
      <c r="C10" s="30">
        <v>8.0000000000000007E-5</v>
      </c>
      <c r="D10" s="79">
        <v>2.4000000000000001E-5</v>
      </c>
      <c r="E10" s="30"/>
      <c r="F10" s="78"/>
      <c r="G10" s="76"/>
      <c r="H10" s="18"/>
      <c r="N10"/>
      <c r="O10" s="18"/>
    </row>
    <row r="11" spans="2:15" ht="15" thickBot="1" x14ac:dyDescent="0.35"/>
    <row r="12" spans="2:15" x14ac:dyDescent="0.3">
      <c r="B12" s="89" t="s">
        <v>57</v>
      </c>
      <c r="C12" s="90"/>
      <c r="D12" s="90"/>
      <c r="E12" s="90"/>
      <c r="F12" s="90"/>
      <c r="G12" s="91"/>
      <c r="H12" s="20"/>
      <c r="I12" s="89" t="s">
        <v>49</v>
      </c>
      <c r="J12" s="90"/>
      <c r="K12" s="90"/>
      <c r="L12" s="90"/>
      <c r="M12" s="90"/>
      <c r="N12" s="91"/>
    </row>
    <row r="13" spans="2:15" x14ac:dyDescent="0.3">
      <c r="B13" s="32" t="s">
        <v>4</v>
      </c>
      <c r="C13" s="26" t="s">
        <v>38</v>
      </c>
      <c r="D13" s="26" t="s">
        <v>10</v>
      </c>
      <c r="E13" s="26" t="s">
        <v>41</v>
      </c>
      <c r="F13" s="26" t="s">
        <v>42</v>
      </c>
      <c r="G13" s="27" t="s">
        <v>7</v>
      </c>
      <c r="H13" s="17"/>
      <c r="I13" s="32" t="str">
        <f>B13</f>
        <v>Reference</v>
      </c>
      <c r="J13" s="26" t="str">
        <f>C13</f>
        <v>Test</v>
      </c>
      <c r="K13" s="26" t="str">
        <f>D13</f>
        <v>Error</v>
      </c>
      <c r="L13" s="26" t="s">
        <v>41</v>
      </c>
      <c r="M13" s="26" t="s">
        <v>43</v>
      </c>
      <c r="N13" s="27" t="str">
        <f>G13</f>
        <v>Pass/Fail</v>
      </c>
    </row>
    <row r="14" spans="2:15" x14ac:dyDescent="0.3">
      <c r="B14" s="32" t="str">
        <f>$G$8</f>
        <v>kPa</v>
      </c>
      <c r="C14" s="26" t="str">
        <f>$B$14</f>
        <v>kPa</v>
      </c>
      <c r="D14" s="26" t="str">
        <f t="shared" ref="D14:F14" si="0">$B$14</f>
        <v>kPa</v>
      </c>
      <c r="E14" s="26" t="str">
        <f t="shared" si="0"/>
        <v>kPa</v>
      </c>
      <c r="F14" s="26" t="str">
        <f t="shared" si="0"/>
        <v>kPa</v>
      </c>
      <c r="G14" s="27" t="s">
        <v>12</v>
      </c>
      <c r="H14" s="17"/>
      <c r="I14" s="32" t="str">
        <f>$B$14</f>
        <v>kPa</v>
      </c>
      <c r="J14" s="26" t="str">
        <f>$B$14</f>
        <v>kPa</v>
      </c>
      <c r="K14" s="26" t="str">
        <f>$B$14</f>
        <v>kPa</v>
      </c>
      <c r="L14" s="26" t="str">
        <f>$B$14</f>
        <v>kPa</v>
      </c>
      <c r="M14" s="26" t="str">
        <f>$B$14</f>
        <v>kPa</v>
      </c>
      <c r="N14" s="27" t="s">
        <v>12</v>
      </c>
      <c r="O14" s="3"/>
    </row>
    <row r="15" spans="2:15" x14ac:dyDescent="0.3">
      <c r="B15" s="69">
        <v>19.853100000000001</v>
      </c>
      <c r="C15" s="70">
        <v>19.876999999999999</v>
      </c>
      <c r="D15" s="71">
        <f>C15-B15</f>
        <v>2.389999999999759E-2</v>
      </c>
      <c r="E15" s="71">
        <f>MAX($C$8*B15,$D$8*$F$8)+$E$8*$F$8</f>
        <v>5.6000000000000008E-2</v>
      </c>
      <c r="F15" s="71">
        <f>-E15</f>
        <v>-5.6000000000000008E-2</v>
      </c>
      <c r="G15" s="28" t="str">
        <f>IF(ABS(D15)&gt;E15,"Fail","Pass")</f>
        <v>Pass</v>
      </c>
      <c r="I15" s="69">
        <v>19.853100000000001</v>
      </c>
      <c r="J15" s="70">
        <v>19.849</v>
      </c>
      <c r="K15" s="71">
        <f>J15-I15</f>
        <v>-4.1000000000011028E-3</v>
      </c>
      <c r="L15" s="71">
        <f>MAX($C$8*I15,$D$8*$F$8)+$E$8*$F$8</f>
        <v>5.6000000000000008E-2</v>
      </c>
      <c r="M15" s="71">
        <f>-L15</f>
        <v>-5.6000000000000008E-2</v>
      </c>
      <c r="N15" s="28" t="str">
        <f>IF(ABS(K15)&gt;L15,"Fail","Pass")</f>
        <v>Pass</v>
      </c>
    </row>
    <row r="16" spans="2:15" x14ac:dyDescent="0.3">
      <c r="B16" s="69">
        <v>99.987300000000005</v>
      </c>
      <c r="C16" s="70">
        <v>100.00700000000001</v>
      </c>
      <c r="D16" s="71">
        <f t="shared" ref="D16:D25" si="1">C16-B16</f>
        <v>1.9700000000000273E-2</v>
      </c>
      <c r="E16" s="71">
        <f t="shared" ref="E16:E25" si="2">MAX($C$8*B16,$D$8*$F$8)+$E$8*$F$8</f>
        <v>5.6000000000000008E-2</v>
      </c>
      <c r="F16" s="71">
        <f t="shared" ref="F16:F25" si="3">-E16</f>
        <v>-5.6000000000000008E-2</v>
      </c>
      <c r="G16" s="28" t="str">
        <f t="shared" ref="G16:G24" si="4">IF(ABS(D16)&gt;E16,"Fail","Pass")</f>
        <v>Pass</v>
      </c>
      <c r="I16" s="69">
        <v>99.987300000000005</v>
      </c>
      <c r="J16" s="70">
        <v>99.981999999999999</v>
      </c>
      <c r="K16" s="71">
        <f t="shared" ref="K16:K25" si="5">J16-I16</f>
        <v>-5.3000000000054115E-3</v>
      </c>
      <c r="L16" s="71">
        <f t="shared" ref="L16:L25" si="6">MAX($C$8*I16,$D$8*$F$8)+$E$8*$F$8</f>
        <v>5.6000000000000008E-2</v>
      </c>
      <c r="M16" s="71">
        <f t="shared" ref="M16:M25" si="7">-L16</f>
        <v>-5.6000000000000008E-2</v>
      </c>
      <c r="N16" s="28" t="str">
        <f t="shared" ref="N16:N24" si="8">IF(ABS(K16)&gt;L16,"Fail","Pass")</f>
        <v>Pass</v>
      </c>
    </row>
    <row r="17" spans="2:14" x14ac:dyDescent="0.3">
      <c r="B17" s="69">
        <v>200.76140000000001</v>
      </c>
      <c r="C17" s="70">
        <v>200.78</v>
      </c>
      <c r="D17" s="71">
        <f t="shared" si="1"/>
        <v>1.8599999999992178E-2</v>
      </c>
      <c r="E17" s="71">
        <f t="shared" si="2"/>
        <v>5.6000000000000008E-2</v>
      </c>
      <c r="F17" s="71">
        <f t="shared" si="3"/>
        <v>-5.6000000000000008E-2</v>
      </c>
      <c r="G17" s="28" t="str">
        <f t="shared" si="4"/>
        <v>Pass</v>
      </c>
      <c r="I17" s="69">
        <v>200.76140000000001</v>
      </c>
      <c r="J17" s="70">
        <v>200.755</v>
      </c>
      <c r="K17" s="71">
        <f t="shared" si="5"/>
        <v>-6.400000000013506E-3</v>
      </c>
      <c r="L17" s="71">
        <f t="shared" si="6"/>
        <v>5.6000000000000008E-2</v>
      </c>
      <c r="M17" s="71">
        <f t="shared" si="7"/>
        <v>-5.6000000000000008E-2</v>
      </c>
      <c r="N17" s="28" t="str">
        <f t="shared" si="8"/>
        <v>Pass</v>
      </c>
    </row>
    <row r="18" spans="2:14" x14ac:dyDescent="0.3">
      <c r="B18" s="69">
        <v>299.1284</v>
      </c>
      <c r="C18" s="70">
        <v>299.14999999999998</v>
      </c>
      <c r="D18" s="71">
        <f t="shared" si="1"/>
        <v>2.1599999999978081E-2</v>
      </c>
      <c r="E18" s="71">
        <f t="shared" si="2"/>
        <v>6.4912839999999999E-2</v>
      </c>
      <c r="F18" s="71">
        <f t="shared" si="3"/>
        <v>-6.4912839999999999E-2</v>
      </c>
      <c r="G18" s="28" t="str">
        <f t="shared" si="4"/>
        <v>Pass</v>
      </c>
      <c r="I18" s="69">
        <v>299.1284</v>
      </c>
      <c r="J18" s="70">
        <v>299.12099999999998</v>
      </c>
      <c r="K18" s="71">
        <f t="shared" si="5"/>
        <v>-7.4000000000182808E-3</v>
      </c>
      <c r="L18" s="71">
        <f t="shared" si="6"/>
        <v>6.4912839999999999E-2</v>
      </c>
      <c r="M18" s="71">
        <f t="shared" si="7"/>
        <v>-6.4912839999999999E-2</v>
      </c>
      <c r="N18" s="28" t="str">
        <f t="shared" si="8"/>
        <v>Pass</v>
      </c>
    </row>
    <row r="19" spans="2:14" x14ac:dyDescent="0.3">
      <c r="B19" s="69">
        <v>449.8313</v>
      </c>
      <c r="C19" s="70">
        <v>449.85599999999999</v>
      </c>
      <c r="D19" s="71">
        <f t="shared" si="1"/>
        <v>2.4699999999995725E-2</v>
      </c>
      <c r="E19" s="71">
        <f t="shared" si="2"/>
        <v>7.9983130000000013E-2</v>
      </c>
      <c r="F19" s="71">
        <f t="shared" si="3"/>
        <v>-7.9983130000000013E-2</v>
      </c>
      <c r="G19" s="28" t="str">
        <f t="shared" si="4"/>
        <v>Pass</v>
      </c>
      <c r="I19" s="69">
        <v>449.8313</v>
      </c>
      <c r="J19" s="70">
        <v>449.82400000000001</v>
      </c>
      <c r="K19" s="71">
        <f t="shared" si="5"/>
        <v>-7.2999999999865395E-3</v>
      </c>
      <c r="L19" s="71">
        <f t="shared" si="6"/>
        <v>7.9983130000000013E-2</v>
      </c>
      <c r="M19" s="71">
        <f t="shared" si="7"/>
        <v>-7.9983130000000013E-2</v>
      </c>
      <c r="N19" s="28" t="str">
        <f t="shared" si="8"/>
        <v>Pass</v>
      </c>
    </row>
    <row r="20" spans="2:14" x14ac:dyDescent="0.3">
      <c r="B20" s="69">
        <v>600.26599999999996</v>
      </c>
      <c r="C20" s="70">
        <v>600.29600000000005</v>
      </c>
      <c r="D20" s="71">
        <f t="shared" si="1"/>
        <v>3.0000000000086402E-2</v>
      </c>
      <c r="E20" s="71">
        <f t="shared" si="2"/>
        <v>9.5026600000000003E-2</v>
      </c>
      <c r="F20" s="71">
        <f t="shared" si="3"/>
        <v>-9.5026600000000003E-2</v>
      </c>
      <c r="G20" s="28" t="str">
        <f t="shared" si="4"/>
        <v>Pass</v>
      </c>
      <c r="I20" s="69">
        <v>600.26599999999996</v>
      </c>
      <c r="J20" s="70">
        <v>600.26099999999997</v>
      </c>
      <c r="K20" s="71">
        <f t="shared" si="5"/>
        <v>-4.9999999999954525E-3</v>
      </c>
      <c r="L20" s="71">
        <f t="shared" si="6"/>
        <v>9.5026600000000003E-2</v>
      </c>
      <c r="M20" s="71">
        <f t="shared" si="7"/>
        <v>-9.5026600000000003E-2</v>
      </c>
      <c r="N20" s="28" t="str">
        <f t="shared" si="8"/>
        <v>Pass</v>
      </c>
    </row>
    <row r="21" spans="2:14" x14ac:dyDescent="0.3">
      <c r="B21" s="69">
        <v>449.83109999999999</v>
      </c>
      <c r="C21" s="70">
        <v>449.858</v>
      </c>
      <c r="D21" s="71">
        <f t="shared" si="1"/>
        <v>2.6900000000011914E-2</v>
      </c>
      <c r="E21" s="71">
        <f t="shared" si="2"/>
        <v>7.9983109999999996E-2</v>
      </c>
      <c r="F21" s="71">
        <f t="shared" si="3"/>
        <v>-7.9983109999999996E-2</v>
      </c>
      <c r="G21" s="28" t="str">
        <f t="shared" si="4"/>
        <v>Pass</v>
      </c>
      <c r="I21" s="69">
        <v>449.83109999999999</v>
      </c>
      <c r="J21" s="70">
        <v>449.82600000000002</v>
      </c>
      <c r="K21" s="71">
        <f t="shared" si="5"/>
        <v>-5.0999999999703505E-3</v>
      </c>
      <c r="L21" s="71">
        <f t="shared" si="6"/>
        <v>7.9983109999999996E-2</v>
      </c>
      <c r="M21" s="71">
        <f t="shared" si="7"/>
        <v>-7.9983109999999996E-2</v>
      </c>
      <c r="N21" s="28" t="str">
        <f t="shared" si="8"/>
        <v>Pass</v>
      </c>
    </row>
    <row r="22" spans="2:14" x14ac:dyDescent="0.3">
      <c r="B22" s="69">
        <v>299.12810000000002</v>
      </c>
      <c r="C22" s="70">
        <v>299.15300000000002</v>
      </c>
      <c r="D22" s="71">
        <f t="shared" si="1"/>
        <v>2.4900000000002365E-2</v>
      </c>
      <c r="E22" s="71">
        <f t="shared" si="2"/>
        <v>6.4912810000000001E-2</v>
      </c>
      <c r="F22" s="71">
        <f t="shared" si="3"/>
        <v>-6.4912810000000001E-2</v>
      </c>
      <c r="G22" s="28" t="str">
        <f t="shared" si="4"/>
        <v>Pass</v>
      </c>
      <c r="I22" s="69">
        <v>299.12810000000002</v>
      </c>
      <c r="J22" s="70">
        <v>299.12299999999999</v>
      </c>
      <c r="K22" s="71">
        <f t="shared" si="5"/>
        <v>-5.1000000000271939E-3</v>
      </c>
      <c r="L22" s="71">
        <f t="shared" si="6"/>
        <v>6.4912810000000001E-2</v>
      </c>
      <c r="M22" s="71">
        <f t="shared" si="7"/>
        <v>-6.4912810000000001E-2</v>
      </c>
      <c r="N22" s="28" t="str">
        <f t="shared" si="8"/>
        <v>Pass</v>
      </c>
    </row>
    <row r="23" spans="2:14" x14ac:dyDescent="0.3">
      <c r="B23" s="69">
        <v>200.761</v>
      </c>
      <c r="C23" s="70">
        <v>200.78399999999999</v>
      </c>
      <c r="D23" s="71">
        <f t="shared" si="1"/>
        <v>2.2999999999996135E-2</v>
      </c>
      <c r="E23" s="71">
        <f t="shared" si="2"/>
        <v>5.6000000000000008E-2</v>
      </c>
      <c r="F23" s="71">
        <f t="shared" si="3"/>
        <v>-5.6000000000000008E-2</v>
      </c>
      <c r="G23" s="28" t="str">
        <f t="shared" si="4"/>
        <v>Pass</v>
      </c>
      <c r="I23" s="69">
        <v>200.761</v>
      </c>
      <c r="J23" s="70">
        <v>200.75700000000001</v>
      </c>
      <c r="K23" s="71">
        <f t="shared" si="5"/>
        <v>-3.9999999999906777E-3</v>
      </c>
      <c r="L23" s="71">
        <f t="shared" si="6"/>
        <v>5.6000000000000008E-2</v>
      </c>
      <c r="M23" s="71">
        <f t="shared" si="7"/>
        <v>-5.6000000000000008E-2</v>
      </c>
      <c r="N23" s="28" t="str">
        <f t="shared" si="8"/>
        <v>Pass</v>
      </c>
    </row>
    <row r="24" spans="2:14" x14ac:dyDescent="0.3">
      <c r="B24" s="69">
        <v>99.986999999999995</v>
      </c>
      <c r="C24" s="70">
        <v>100.011</v>
      </c>
      <c r="D24" s="71">
        <f t="shared" si="1"/>
        <v>2.4000000000000909E-2</v>
      </c>
      <c r="E24" s="71">
        <f t="shared" si="2"/>
        <v>5.6000000000000008E-2</v>
      </c>
      <c r="F24" s="71">
        <f t="shared" si="3"/>
        <v>-5.6000000000000008E-2</v>
      </c>
      <c r="G24" s="28" t="str">
        <f t="shared" si="4"/>
        <v>Pass</v>
      </c>
      <c r="I24" s="69">
        <v>99.986999999999995</v>
      </c>
      <c r="J24" s="70">
        <v>99.983000000000004</v>
      </c>
      <c r="K24" s="71">
        <f t="shared" si="5"/>
        <v>-3.9999999999906777E-3</v>
      </c>
      <c r="L24" s="71">
        <f t="shared" si="6"/>
        <v>5.6000000000000008E-2</v>
      </c>
      <c r="M24" s="71">
        <f t="shared" si="7"/>
        <v>-5.6000000000000008E-2</v>
      </c>
      <c r="N24" s="28" t="str">
        <f t="shared" si="8"/>
        <v>Pass</v>
      </c>
    </row>
    <row r="25" spans="2:14" x14ac:dyDescent="0.3">
      <c r="B25" s="69">
        <v>19.852900000000002</v>
      </c>
      <c r="C25" s="70">
        <v>19.878</v>
      </c>
      <c r="D25" s="71">
        <f t="shared" si="1"/>
        <v>2.5099999999998346E-2</v>
      </c>
      <c r="E25" s="71">
        <f t="shared" si="2"/>
        <v>5.6000000000000008E-2</v>
      </c>
      <c r="F25" s="71">
        <f t="shared" si="3"/>
        <v>-5.6000000000000008E-2</v>
      </c>
      <c r="G25" s="28" t="str">
        <f>IF(ABS(D25)&gt;E25,"Fail","Pass")</f>
        <v>Pass</v>
      </c>
      <c r="I25" s="69">
        <v>19.852900000000002</v>
      </c>
      <c r="J25" s="70">
        <v>19.850000000000001</v>
      </c>
      <c r="K25" s="71">
        <f t="shared" si="5"/>
        <v>-2.9000000000003467E-3</v>
      </c>
      <c r="L25" s="71">
        <f t="shared" si="6"/>
        <v>5.6000000000000008E-2</v>
      </c>
      <c r="M25" s="71">
        <f t="shared" si="7"/>
        <v>-5.6000000000000008E-2</v>
      </c>
      <c r="N25" s="28" t="str">
        <f>IF(ABS(K25)&gt;L25,"Fail","Pass")</f>
        <v>Pass</v>
      </c>
    </row>
    <row r="26" spans="2:14" ht="30" customHeight="1" x14ac:dyDescent="0.3">
      <c r="B26" s="74" t="s">
        <v>48</v>
      </c>
      <c r="C26" s="86" t="str">
        <f>"±(" &amp; TEXT($C$8,"0.000%") &amp; " of reading or " &amp; TEXT($D$8,"0.0000%") &amp; " of FS, whichever is greater),
plus " &amp; TEXT($E$8,"0.000%") &amp; " of FS for one year drift without AutoZero"</f>
        <v>±(0.010% of reading or 0.0030% of FS, whichever is greater),
plus 0.005% of FS for one year drift without AutoZero</v>
      </c>
      <c r="D26" s="86"/>
      <c r="E26" s="86"/>
      <c r="F26" s="86"/>
      <c r="G26" s="87"/>
      <c r="H26" s="21"/>
      <c r="I26" s="74" t="str">
        <f>B26</f>
        <v>As Found Specification:</v>
      </c>
      <c r="J26" s="86" t="str">
        <f>C26</f>
        <v>±(0.010% of reading or 0.0030% of FS, whichever is greater),
plus 0.005% of FS for one year drift without AutoZero</v>
      </c>
      <c r="K26" s="86"/>
      <c r="L26" s="86"/>
      <c r="M26" s="86"/>
      <c r="N26" s="87"/>
    </row>
    <row r="27" spans="2:14" x14ac:dyDescent="0.3">
      <c r="B27" s="25" t="s">
        <v>45</v>
      </c>
      <c r="C27" s="50">
        <v>14.9</v>
      </c>
      <c r="D27" s="35" t="s">
        <v>26</v>
      </c>
      <c r="E27" s="35"/>
      <c r="F27" s="35"/>
      <c r="G27" s="28"/>
      <c r="I27" s="34" t="str">
        <f>B27</f>
        <v xml:space="preserve">Pressure Adder (PA): </v>
      </c>
      <c r="J27" s="50">
        <v>133.4</v>
      </c>
      <c r="K27" s="35" t="str">
        <f>D27</f>
        <v>Pa</v>
      </c>
      <c r="L27" s="35"/>
      <c r="M27" s="35"/>
      <c r="N27" s="28"/>
    </row>
    <row r="28" spans="2:14" x14ac:dyDescent="0.3">
      <c r="B28" s="25" t="s">
        <v>46</v>
      </c>
      <c r="C28" s="52">
        <v>1.0000089999999999</v>
      </c>
      <c r="D28" s="35"/>
      <c r="E28" s="35"/>
      <c r="F28" s="35"/>
      <c r="G28" s="28"/>
      <c r="I28" s="34" t="str">
        <f>B28</f>
        <v>Pressure Multiplier (PM):</v>
      </c>
      <c r="J28" s="52">
        <v>1.000084</v>
      </c>
      <c r="K28" s="35"/>
      <c r="L28" s="35"/>
      <c r="M28" s="35"/>
      <c r="N28" s="28"/>
    </row>
    <row r="29" spans="2:14" ht="15" thickBot="1" x14ac:dyDescent="0.35">
      <c r="B29" s="37" t="s">
        <v>47</v>
      </c>
      <c r="C29" s="53">
        <v>0</v>
      </c>
      <c r="D29" s="39" t="s">
        <v>26</v>
      </c>
      <c r="E29" s="39"/>
      <c r="F29" s="39"/>
      <c r="G29" s="40"/>
      <c r="I29" s="41" t="str">
        <f>B29</f>
        <v>AutoZ (zOffset):</v>
      </c>
      <c r="J29" s="53">
        <v>0</v>
      </c>
      <c r="K29" s="39" t="str">
        <f>D29</f>
        <v>Pa</v>
      </c>
      <c r="L29" s="39"/>
      <c r="M29" s="39"/>
      <c r="N29" s="40"/>
    </row>
    <row r="31" spans="2:14" ht="15" thickBot="1" x14ac:dyDescent="0.35">
      <c r="B31" s="88"/>
      <c r="C31" s="88"/>
      <c r="D31" s="88"/>
      <c r="E31" s="88"/>
      <c r="F31" s="88"/>
      <c r="G31" s="88"/>
      <c r="H31" s="20"/>
      <c r="I31" s="3"/>
    </row>
    <row r="32" spans="2:14" x14ac:dyDescent="0.3">
      <c r="B32" s="89" t="s">
        <v>58</v>
      </c>
      <c r="C32" s="90"/>
      <c r="D32" s="90"/>
      <c r="E32" s="90"/>
      <c r="F32" s="90"/>
      <c r="G32" s="91"/>
      <c r="H32" s="20"/>
      <c r="I32" s="89" t="s">
        <v>53</v>
      </c>
      <c r="J32" s="90"/>
      <c r="K32" s="90"/>
      <c r="L32" s="90"/>
      <c r="M32" s="90"/>
      <c r="N32" s="91"/>
    </row>
    <row r="33" spans="2:15" x14ac:dyDescent="0.3">
      <c r="B33" s="32" t="str">
        <f>$B$13</f>
        <v>Reference</v>
      </c>
      <c r="C33" s="26" t="str">
        <f>$C$13</f>
        <v>Test</v>
      </c>
      <c r="D33" s="26" t="str">
        <f>$D$13</f>
        <v>Error</v>
      </c>
      <c r="E33" s="26"/>
      <c r="F33" s="26"/>
      <c r="G33" s="27"/>
      <c r="H33" s="3"/>
      <c r="I33" s="32" t="str">
        <f t="shared" ref="I33:K34" si="9">B33</f>
        <v>Reference</v>
      </c>
      <c r="J33" s="26" t="str">
        <f t="shared" si="9"/>
        <v>Test</v>
      </c>
      <c r="K33" s="26" t="str">
        <f t="shared" si="9"/>
        <v>Error</v>
      </c>
      <c r="L33" s="26"/>
      <c r="M33" s="26"/>
      <c r="N33" s="27"/>
      <c r="O33" s="3"/>
    </row>
    <row r="34" spans="2:15" x14ac:dyDescent="0.3">
      <c r="B34" s="32" t="str">
        <f>$B$14</f>
        <v>kPa</v>
      </c>
      <c r="C34" s="26" t="str">
        <f>$C$14</f>
        <v>kPa</v>
      </c>
      <c r="D34" s="26" t="str">
        <f>$D$14</f>
        <v>kPa</v>
      </c>
      <c r="E34" s="66"/>
      <c r="F34" s="26"/>
      <c r="G34" s="27"/>
      <c r="H34" s="3"/>
      <c r="I34" s="32" t="str">
        <f t="shared" si="9"/>
        <v>kPa</v>
      </c>
      <c r="J34" s="26" t="str">
        <f t="shared" si="9"/>
        <v>kPa</v>
      </c>
      <c r="K34" s="26" t="str">
        <f t="shared" si="9"/>
        <v>kPa</v>
      </c>
      <c r="L34" s="66"/>
      <c r="M34" s="26"/>
      <c r="N34" s="27"/>
      <c r="O34" s="3"/>
    </row>
    <row r="35" spans="2:15" x14ac:dyDescent="0.3">
      <c r="B35" s="72">
        <f t="shared" ref="B35:B45" si="10">B15</f>
        <v>19.853100000000001</v>
      </c>
      <c r="C35" s="73">
        <f t="shared" ref="C35:C45" si="11">(C15-$C$27/1000-$C$29/1000)/$C$28</f>
        <v>19.861921242708814</v>
      </c>
      <c r="D35" s="73">
        <f>C35-B35</f>
        <v>8.8212427088123491E-3</v>
      </c>
      <c r="E35" s="73"/>
      <c r="F35" s="73"/>
      <c r="G35" s="55"/>
      <c r="H35" s="5"/>
      <c r="I35" s="72">
        <f t="shared" ref="I35:I45" si="12">I15</f>
        <v>19.853100000000001</v>
      </c>
      <c r="J35" s="73">
        <f t="shared" ref="J35:J45" si="13">(J15-$J$27/1000-$J$29/1000)/$J$28</f>
        <v>19.713944028701587</v>
      </c>
      <c r="K35" s="73">
        <f>J35-I35</f>
        <v>-0.13915597129841473</v>
      </c>
      <c r="L35" s="73"/>
      <c r="M35" s="73"/>
      <c r="N35" s="55"/>
    </row>
    <row r="36" spans="2:15" x14ac:dyDescent="0.3">
      <c r="B36" s="72">
        <f t="shared" si="10"/>
        <v>99.987300000000005</v>
      </c>
      <c r="C36" s="73">
        <f t="shared" si="11"/>
        <v>99.991200079199302</v>
      </c>
      <c r="D36" s="73">
        <f t="shared" ref="D36:D45" si="14">C36-B36</f>
        <v>3.9000791992975792E-3</v>
      </c>
      <c r="E36" s="73"/>
      <c r="F36" s="73"/>
      <c r="G36" s="55"/>
      <c r="H36" s="5"/>
      <c r="I36" s="72">
        <f t="shared" si="12"/>
        <v>99.987300000000005</v>
      </c>
      <c r="J36" s="73">
        <f t="shared" si="13"/>
        <v>99.840213422072551</v>
      </c>
      <c r="K36" s="73">
        <f t="shared" ref="K36:K45" si="15">J36-I36</f>
        <v>-0.14708657792745328</v>
      </c>
      <c r="L36" s="73"/>
      <c r="M36" s="73"/>
      <c r="N36" s="55"/>
    </row>
    <row r="37" spans="2:15" x14ac:dyDescent="0.3">
      <c r="B37" s="72">
        <f t="shared" si="10"/>
        <v>200.76140000000001</v>
      </c>
      <c r="C37" s="73">
        <f t="shared" si="11"/>
        <v>200.76329313036183</v>
      </c>
      <c r="D37" s="73">
        <f t="shared" si="14"/>
        <v>1.8931303618217044E-3</v>
      </c>
      <c r="E37" s="73"/>
      <c r="F37" s="73"/>
      <c r="G37" s="55"/>
      <c r="H37" s="5"/>
      <c r="I37" s="72">
        <f t="shared" si="12"/>
        <v>200.76140000000001</v>
      </c>
      <c r="J37" s="73">
        <f t="shared" si="13"/>
        <v>200.60474920106711</v>
      </c>
      <c r="K37" s="73">
        <f t="shared" si="15"/>
        <v>-0.15665079893290113</v>
      </c>
      <c r="L37" s="73"/>
      <c r="M37" s="73"/>
      <c r="N37" s="55"/>
    </row>
    <row r="38" spans="2:15" x14ac:dyDescent="0.3">
      <c r="B38" s="72">
        <f t="shared" si="10"/>
        <v>299.1284</v>
      </c>
      <c r="C38" s="73">
        <f t="shared" si="11"/>
        <v>299.13240780832973</v>
      </c>
      <c r="D38" s="73">
        <f t="shared" si="14"/>
        <v>4.007808329731688E-3</v>
      </c>
      <c r="E38" s="73"/>
      <c r="F38" s="73"/>
      <c r="G38" s="55"/>
      <c r="H38" s="5"/>
      <c r="I38" s="72">
        <f t="shared" si="12"/>
        <v>299.1284</v>
      </c>
      <c r="J38" s="73">
        <f t="shared" si="13"/>
        <v>298.9624871510793</v>
      </c>
      <c r="K38" s="73">
        <f t="shared" si="15"/>
        <v>-0.1659128489206978</v>
      </c>
      <c r="L38" s="73"/>
      <c r="M38" s="73"/>
      <c r="N38" s="55"/>
    </row>
    <row r="39" spans="2:15" x14ac:dyDescent="0.3">
      <c r="B39" s="72">
        <f t="shared" si="10"/>
        <v>449.8313</v>
      </c>
      <c r="C39" s="73">
        <f t="shared" si="11"/>
        <v>449.83705146653682</v>
      </c>
      <c r="D39" s="73">
        <f t="shared" si="14"/>
        <v>5.7514665368216811E-3</v>
      </c>
      <c r="E39" s="73"/>
      <c r="F39" s="73"/>
      <c r="G39" s="55"/>
      <c r="H39" s="5"/>
      <c r="I39" s="72">
        <f t="shared" si="12"/>
        <v>449.8313</v>
      </c>
      <c r="J39" s="73">
        <f t="shared" si="13"/>
        <v>449.65282916235037</v>
      </c>
      <c r="K39" s="73">
        <f t="shared" si="15"/>
        <v>-0.1784708376496269</v>
      </c>
      <c r="L39" s="73"/>
      <c r="M39" s="73"/>
      <c r="N39" s="55"/>
    </row>
    <row r="40" spans="2:15" x14ac:dyDescent="0.3">
      <c r="B40" s="72">
        <f t="shared" si="10"/>
        <v>600.26599999999996</v>
      </c>
      <c r="C40" s="73">
        <f t="shared" si="11"/>
        <v>600.27569751872238</v>
      </c>
      <c r="D40" s="73">
        <f t="shared" si="14"/>
        <v>9.697518722418863E-3</v>
      </c>
      <c r="E40" s="73"/>
      <c r="F40" s="73"/>
      <c r="G40" s="55"/>
      <c r="H40" s="5"/>
      <c r="I40" s="72">
        <f t="shared" si="12"/>
        <v>600.26599999999996</v>
      </c>
      <c r="J40" s="73">
        <f t="shared" si="13"/>
        <v>600.07719351574463</v>
      </c>
      <c r="K40" s="73">
        <f t="shared" si="15"/>
        <v>-0.18880648425533764</v>
      </c>
      <c r="L40" s="73"/>
      <c r="M40" s="73"/>
      <c r="N40" s="55"/>
    </row>
    <row r="41" spans="2:15" x14ac:dyDescent="0.3">
      <c r="B41" s="72">
        <f t="shared" si="10"/>
        <v>449.83109999999999</v>
      </c>
      <c r="C41" s="73">
        <f t="shared" si="11"/>
        <v>449.83905144853696</v>
      </c>
      <c r="D41" s="73">
        <f t="shared" si="14"/>
        <v>7.9514485369713839E-3</v>
      </c>
      <c r="E41" s="73"/>
      <c r="F41" s="73"/>
      <c r="G41" s="55"/>
      <c r="H41" s="5"/>
      <c r="I41" s="72">
        <f t="shared" si="12"/>
        <v>449.83109999999999</v>
      </c>
      <c r="J41" s="73">
        <f t="shared" si="13"/>
        <v>449.65482899436449</v>
      </c>
      <c r="K41" s="73">
        <f t="shared" si="15"/>
        <v>-0.17627100563549902</v>
      </c>
      <c r="L41" s="73"/>
      <c r="M41" s="73"/>
      <c r="N41" s="55"/>
    </row>
    <row r="42" spans="2:15" x14ac:dyDescent="0.3">
      <c r="B42" s="72">
        <f t="shared" si="10"/>
        <v>299.12810000000002</v>
      </c>
      <c r="C42" s="73">
        <f t="shared" si="11"/>
        <v>299.13540778133</v>
      </c>
      <c r="D42" s="73">
        <f t="shared" si="14"/>
        <v>7.3077813299846639E-3</v>
      </c>
      <c r="E42" s="73"/>
      <c r="F42" s="73"/>
      <c r="G42" s="55"/>
      <c r="H42" s="5"/>
      <c r="I42" s="72">
        <f t="shared" si="12"/>
        <v>299.12810000000002</v>
      </c>
      <c r="J42" s="73">
        <f t="shared" si="13"/>
        <v>298.96448698309342</v>
      </c>
      <c r="K42" s="73">
        <f t="shared" si="15"/>
        <v>-0.16361301690659502</v>
      </c>
      <c r="L42" s="73"/>
      <c r="M42" s="73"/>
      <c r="N42" s="55"/>
    </row>
    <row r="43" spans="2:15" x14ac:dyDescent="0.3">
      <c r="B43" s="72">
        <f t="shared" si="10"/>
        <v>200.761</v>
      </c>
      <c r="C43" s="73">
        <f t="shared" si="11"/>
        <v>200.76729309436215</v>
      </c>
      <c r="D43" s="73">
        <f t="shared" si="14"/>
        <v>6.2930943621495317E-3</v>
      </c>
      <c r="E43" s="73"/>
      <c r="F43" s="73"/>
      <c r="G43" s="55"/>
      <c r="H43" s="5"/>
      <c r="I43" s="72">
        <f t="shared" si="12"/>
        <v>200.761</v>
      </c>
      <c r="J43" s="73">
        <f t="shared" si="13"/>
        <v>200.60674903308123</v>
      </c>
      <c r="K43" s="73">
        <f t="shared" si="15"/>
        <v>-0.15425096691876661</v>
      </c>
      <c r="L43" s="73"/>
      <c r="M43" s="73"/>
      <c r="N43" s="55"/>
    </row>
    <row r="44" spans="2:15" x14ac:dyDescent="0.3">
      <c r="B44" s="72">
        <f t="shared" si="10"/>
        <v>99.986999999999995</v>
      </c>
      <c r="C44" s="73">
        <f t="shared" si="11"/>
        <v>99.995200043199617</v>
      </c>
      <c r="D44" s="73">
        <f t="shared" si="14"/>
        <v>8.2000431996220868E-3</v>
      </c>
      <c r="E44" s="73"/>
      <c r="F44" s="73"/>
      <c r="G44" s="55"/>
      <c r="H44" s="5"/>
      <c r="I44" s="72">
        <f t="shared" si="12"/>
        <v>99.986999999999995</v>
      </c>
      <c r="J44" s="73">
        <f t="shared" si="13"/>
        <v>99.841213338079612</v>
      </c>
      <c r="K44" s="73">
        <f t="shared" si="15"/>
        <v>-0.1457866619203827</v>
      </c>
      <c r="L44" s="73"/>
      <c r="M44" s="73"/>
      <c r="N44" s="55"/>
    </row>
    <row r="45" spans="2:15" x14ac:dyDescent="0.3">
      <c r="B45" s="72">
        <f t="shared" si="10"/>
        <v>19.852900000000002</v>
      </c>
      <c r="C45" s="73">
        <f t="shared" si="11"/>
        <v>19.862921233708896</v>
      </c>
      <c r="D45" s="73">
        <f t="shared" si="14"/>
        <v>1.0021233708894073E-2</v>
      </c>
      <c r="E45" s="73"/>
      <c r="F45" s="73"/>
      <c r="G45" s="55"/>
      <c r="H45" s="5"/>
      <c r="I45" s="72">
        <f t="shared" si="12"/>
        <v>19.852900000000002</v>
      </c>
      <c r="J45" s="73">
        <f t="shared" si="13"/>
        <v>19.714943944708644</v>
      </c>
      <c r="K45" s="73">
        <f t="shared" si="15"/>
        <v>-0.13795605529135813</v>
      </c>
      <c r="L45" s="73"/>
      <c r="M45" s="73"/>
      <c r="N45" s="55"/>
    </row>
    <row r="46" spans="2:15" x14ac:dyDescent="0.3">
      <c r="B46" s="56" t="s">
        <v>54</v>
      </c>
      <c r="C46" s="54">
        <f>INTERCEPT(B35:B45,C35:C45)*1000</f>
        <v>-6.5709328798391198</v>
      </c>
      <c r="D46" s="57" t="s">
        <v>26</v>
      </c>
      <c r="E46" s="57"/>
      <c r="F46" s="57"/>
      <c r="G46" s="55"/>
      <c r="H46" s="5"/>
      <c r="I46" s="56" t="str">
        <f>B46</f>
        <v xml:space="preserve">New Pressure Adder (PA): </v>
      </c>
      <c r="J46" s="54">
        <f>INTERCEPT(I35:I45,J35:J45)*1000</f>
        <v>137.59985489613769</v>
      </c>
      <c r="K46" s="57" t="str">
        <f>D46</f>
        <v>Pa</v>
      </c>
      <c r="L46" s="57"/>
      <c r="M46" s="57"/>
      <c r="N46" s="55"/>
    </row>
    <row r="47" spans="2:15" x14ac:dyDescent="0.3">
      <c r="B47" s="56" t="s">
        <v>55</v>
      </c>
      <c r="C47" s="58">
        <f>SLOPE(B35:B45,C35:C45)</f>
        <v>0.99999942887120341</v>
      </c>
      <c r="D47" s="57"/>
      <c r="E47" s="57"/>
      <c r="F47" s="57"/>
      <c r="G47" s="55"/>
      <c r="H47" s="5"/>
      <c r="I47" s="56" t="str">
        <f>B47</f>
        <v>New Pressure Multiplier (PM):</v>
      </c>
      <c r="J47" s="58">
        <f>SLOPE(I35:I45,J35:J45)</f>
        <v>1.0000877994843411</v>
      </c>
      <c r="K47" s="57"/>
      <c r="L47" s="57"/>
      <c r="M47" s="57"/>
      <c r="N47" s="55"/>
    </row>
    <row r="48" spans="2:15" ht="15" thickBot="1" x14ac:dyDescent="0.35">
      <c r="B48" s="59" t="s">
        <v>47</v>
      </c>
      <c r="C48" s="60">
        <v>0</v>
      </c>
      <c r="D48" s="61" t="s">
        <v>26</v>
      </c>
      <c r="E48" s="61"/>
      <c r="F48" s="61"/>
      <c r="G48" s="62"/>
      <c r="H48" s="5"/>
      <c r="I48" s="63" t="str">
        <f>B48</f>
        <v>AutoZ (zOffset):</v>
      </c>
      <c r="J48" s="60">
        <v>0</v>
      </c>
      <c r="K48" s="61" t="str">
        <f>D48</f>
        <v>Pa</v>
      </c>
      <c r="L48" s="61"/>
      <c r="M48" s="61"/>
      <c r="N48" s="62"/>
    </row>
    <row r="49" spans="2:15" ht="15" thickBot="1" x14ac:dyDescent="0.35">
      <c r="B49" s="5"/>
      <c r="C49" s="5"/>
      <c r="D49" s="5"/>
      <c r="E49" s="5"/>
      <c r="F49" s="5"/>
      <c r="G49" s="19"/>
      <c r="H49" s="5"/>
      <c r="I49" s="4"/>
      <c r="J49" s="5"/>
      <c r="K49" s="5"/>
      <c r="L49" s="5"/>
      <c r="M49" s="5"/>
      <c r="N49" s="19"/>
    </row>
    <row r="50" spans="2:15" x14ac:dyDescent="0.3">
      <c r="B50" s="92" t="s">
        <v>59</v>
      </c>
      <c r="C50" s="93"/>
      <c r="D50" s="93"/>
      <c r="E50" s="93"/>
      <c r="F50" s="93"/>
      <c r="G50" s="94"/>
      <c r="H50" s="64"/>
      <c r="I50" s="92" t="s">
        <v>52</v>
      </c>
      <c r="J50" s="93"/>
      <c r="K50" s="93"/>
      <c r="L50" s="93"/>
      <c r="M50" s="93"/>
      <c r="N50" s="94"/>
    </row>
    <row r="51" spans="2:15" x14ac:dyDescent="0.3">
      <c r="B51" s="65" t="str">
        <f>$B$13</f>
        <v>Reference</v>
      </c>
      <c r="C51" s="66" t="str">
        <f>$C$13</f>
        <v>Test</v>
      </c>
      <c r="D51" s="66" t="str">
        <f>$D$13</f>
        <v>Error</v>
      </c>
      <c r="E51" s="66" t="s">
        <v>50</v>
      </c>
      <c r="F51" s="66" t="s">
        <v>51</v>
      </c>
      <c r="G51" s="67" t="s">
        <v>7</v>
      </c>
      <c r="H51" s="68"/>
      <c r="I51" s="65" t="str">
        <f t="shared" ref="I51:N51" si="16">B51</f>
        <v>Reference</v>
      </c>
      <c r="J51" s="66" t="str">
        <f t="shared" si="16"/>
        <v>Test</v>
      </c>
      <c r="K51" s="66" t="str">
        <f t="shared" si="16"/>
        <v>Error</v>
      </c>
      <c r="L51" s="66" t="str">
        <f t="shared" si="16"/>
        <v>As Left Spec(+)</v>
      </c>
      <c r="M51" s="66" t="str">
        <f t="shared" si="16"/>
        <v>As Left  Spec(-)</v>
      </c>
      <c r="N51" s="67" t="str">
        <f t="shared" si="16"/>
        <v>Pass/Fail</v>
      </c>
      <c r="O51" s="3"/>
    </row>
    <row r="52" spans="2:15" x14ac:dyDescent="0.3">
      <c r="B52" s="65" t="str">
        <f>$B$14</f>
        <v>kPa</v>
      </c>
      <c r="C52" s="66" t="str">
        <f>$C$14</f>
        <v>kPa</v>
      </c>
      <c r="D52" s="66" t="str">
        <f>$D$14</f>
        <v>kPa</v>
      </c>
      <c r="E52" s="66" t="str">
        <f>$D$14</f>
        <v>kPa</v>
      </c>
      <c r="F52" s="66" t="str">
        <f>$D$14</f>
        <v>kPa</v>
      </c>
      <c r="G52" s="67" t="s">
        <v>12</v>
      </c>
      <c r="H52" s="68"/>
      <c r="I52" s="65" t="str">
        <f>B52</f>
        <v>kPa</v>
      </c>
      <c r="J52" s="66" t="str">
        <f>C52</f>
        <v>kPa</v>
      </c>
      <c r="K52" s="66" t="str">
        <f>D52</f>
        <v>kPa</v>
      </c>
      <c r="L52" s="66" t="str">
        <f>E52</f>
        <v>kPa</v>
      </c>
      <c r="M52" s="66" t="str">
        <f>F52</f>
        <v>kPa</v>
      </c>
      <c r="N52" s="67"/>
      <c r="O52" s="3"/>
    </row>
    <row r="53" spans="2:15" x14ac:dyDescent="0.3">
      <c r="B53" s="72">
        <f t="shared" ref="B53:B63" si="17">B15</f>
        <v>19.853100000000001</v>
      </c>
      <c r="C53" s="73">
        <f t="shared" ref="C53:C63" si="18">$C$47*C35+$C$46/1000</f>
        <v>19.855338966113798</v>
      </c>
      <c r="D53" s="73">
        <f>C53-B53</f>
        <v>2.2389661137971473E-3</v>
      </c>
      <c r="E53" s="73">
        <f>MAX($C$10*B53,$D$10*$F$8)</f>
        <v>1.6799999999999999E-2</v>
      </c>
      <c r="F53" s="73">
        <f t="shared" ref="F53:F63" si="19">-E53</f>
        <v>-1.6799999999999999E-2</v>
      </c>
      <c r="G53" s="55" t="str">
        <f>IF(ABS(D53)&gt;E53,"Fail","Pass")</f>
        <v>Pass</v>
      </c>
      <c r="H53" s="5"/>
      <c r="I53" s="72">
        <f t="shared" ref="I53:I63" si="20">I15</f>
        <v>19.853100000000001</v>
      </c>
      <c r="J53" s="73">
        <f t="shared" ref="J53:J63" si="21">$J$47*J35+$J$46/1000</f>
        <v>19.853274757717774</v>
      </c>
      <c r="K53" s="73">
        <f>J53-I53</f>
        <v>1.7475771777242244E-4</v>
      </c>
      <c r="L53" s="73">
        <f>MAX($C$10*I53,$D$10*$F$8)</f>
        <v>1.6799999999999999E-2</v>
      </c>
      <c r="M53" s="73">
        <f t="shared" ref="M53:M63" si="22">-L53</f>
        <v>-1.6799999999999999E-2</v>
      </c>
      <c r="N53" s="55" t="str">
        <f>IF(ABS(K53)&gt;L53,"Fail","Pass")</f>
        <v>Pass</v>
      </c>
    </row>
    <row r="54" spans="2:15" x14ac:dyDescent="0.3">
      <c r="B54" s="72">
        <f t="shared" si="17"/>
        <v>99.987300000000005</v>
      </c>
      <c r="C54" s="73">
        <f t="shared" si="18"/>
        <v>99.984572038465686</v>
      </c>
      <c r="D54" s="73">
        <f t="shared" ref="D54:D63" si="23">C54-B54</f>
        <v>-2.7279615343189789E-3</v>
      </c>
      <c r="E54" s="73">
        <f t="shared" ref="E54:E63" si="24">MAX($C$10*B54,$D$10*$F$8)</f>
        <v>1.6799999999999999E-2</v>
      </c>
      <c r="F54" s="73">
        <f t="shared" si="19"/>
        <v>-1.6799999999999999E-2</v>
      </c>
      <c r="G54" s="55" t="str">
        <f t="shared" ref="G54:G62" si="25">IF(ABS(D54)&gt;E54,"Fail","Pass")</f>
        <v>Pass</v>
      </c>
      <c r="H54" s="5"/>
      <c r="I54" s="72">
        <f t="shared" si="20"/>
        <v>99.987300000000005</v>
      </c>
      <c r="J54" s="73">
        <f t="shared" si="21"/>
        <v>99.986579196223659</v>
      </c>
      <c r="K54" s="73">
        <f t="shared" ref="K54:K63" si="26">J54-I54</f>
        <v>-7.2080377634620163E-4</v>
      </c>
      <c r="L54" s="73">
        <f t="shared" ref="L54:L63" si="27">MAX($C$10*I54,$D$10*$F$8)</f>
        <v>1.6799999999999999E-2</v>
      </c>
      <c r="M54" s="73">
        <f t="shared" si="22"/>
        <v>-1.6799999999999999E-2</v>
      </c>
      <c r="N54" s="55" t="str">
        <f t="shared" ref="N54:N62" si="28">IF(ABS(K54)&gt;L54,"Fail","Pass")</f>
        <v>Pass</v>
      </c>
    </row>
    <row r="55" spans="2:15" x14ac:dyDescent="0.3">
      <c r="B55" s="72">
        <f t="shared" si="17"/>
        <v>200.76140000000001</v>
      </c>
      <c r="C55" s="73">
        <f t="shared" si="18"/>
        <v>200.75660753578398</v>
      </c>
      <c r="D55" s="73">
        <f t="shared" si="23"/>
        <v>-4.7924642160239728E-3</v>
      </c>
      <c r="E55" s="73">
        <f t="shared" si="24"/>
        <v>1.6799999999999999E-2</v>
      </c>
      <c r="F55" s="73">
        <f t="shared" si="19"/>
        <v>-1.6799999999999999E-2</v>
      </c>
      <c r="G55" s="55" t="str">
        <f t="shared" si="25"/>
        <v>Pass</v>
      </c>
      <c r="H55" s="5"/>
      <c r="I55" s="72">
        <f t="shared" si="20"/>
        <v>200.76140000000001</v>
      </c>
      <c r="J55" s="73">
        <f t="shared" si="21"/>
        <v>200.75996204949948</v>
      </c>
      <c r="K55" s="73">
        <f t="shared" si="26"/>
        <v>-1.4379505005308602E-3</v>
      </c>
      <c r="L55" s="73">
        <f t="shared" si="27"/>
        <v>1.6799999999999999E-2</v>
      </c>
      <c r="M55" s="73">
        <f t="shared" si="22"/>
        <v>-1.6799999999999999E-2</v>
      </c>
      <c r="N55" s="55" t="str">
        <f t="shared" si="28"/>
        <v>Pass</v>
      </c>
    </row>
    <row r="56" spans="2:15" x14ac:dyDescent="0.3">
      <c r="B56" s="72">
        <f t="shared" si="17"/>
        <v>299.1284</v>
      </c>
      <c r="C56" s="73">
        <f t="shared" si="18"/>
        <v>299.12566603231778</v>
      </c>
      <c r="D56" s="73">
        <f t="shared" si="23"/>
        <v>-2.7339676822180081E-3</v>
      </c>
      <c r="E56" s="73">
        <f t="shared" si="24"/>
        <v>2.3930272000000002E-2</v>
      </c>
      <c r="F56" s="73">
        <f t="shared" si="19"/>
        <v>-2.3930272000000002E-2</v>
      </c>
      <c r="G56" s="55" t="str">
        <f t="shared" si="25"/>
        <v>Pass</v>
      </c>
      <c r="H56" s="5"/>
      <c r="I56" s="72">
        <f t="shared" si="20"/>
        <v>299.1284</v>
      </c>
      <c r="J56" s="73">
        <f t="shared" si="21"/>
        <v>299.12633575818461</v>
      </c>
      <c r="K56" s="73">
        <f t="shared" si="26"/>
        <v>-2.0642418153897779E-3</v>
      </c>
      <c r="L56" s="73">
        <f t="shared" si="27"/>
        <v>2.3930272000000002E-2</v>
      </c>
      <c r="M56" s="73">
        <f t="shared" si="22"/>
        <v>-2.3930272000000002E-2</v>
      </c>
      <c r="N56" s="55" t="str">
        <f t="shared" si="28"/>
        <v>Pass</v>
      </c>
    </row>
    <row r="57" spans="2:15" x14ac:dyDescent="0.3">
      <c r="B57" s="72">
        <f t="shared" si="17"/>
        <v>449.8313</v>
      </c>
      <c r="C57" s="73">
        <f t="shared" si="18"/>
        <v>449.83022361876317</v>
      </c>
      <c r="D57" s="73">
        <f t="shared" si="23"/>
        <v>-1.0763812368281833E-3</v>
      </c>
      <c r="E57" s="73">
        <f t="shared" si="24"/>
        <v>3.5986504000000002E-2</v>
      </c>
      <c r="F57" s="73">
        <f t="shared" si="19"/>
        <v>-3.5986504000000002E-2</v>
      </c>
      <c r="G57" s="55" t="str">
        <f t="shared" si="25"/>
        <v>Pass</v>
      </c>
      <c r="H57" s="5"/>
      <c r="I57" s="72">
        <f t="shared" si="20"/>
        <v>449.8313</v>
      </c>
      <c r="J57" s="73">
        <f t="shared" si="21"/>
        <v>449.82990830377946</v>
      </c>
      <c r="K57" s="73">
        <f t="shared" si="26"/>
        <v>-1.3916962205371419E-3</v>
      </c>
      <c r="L57" s="73">
        <f t="shared" si="27"/>
        <v>3.5986504000000002E-2</v>
      </c>
      <c r="M57" s="73">
        <f t="shared" si="22"/>
        <v>-3.5986504000000002E-2</v>
      </c>
      <c r="N57" s="55" t="str">
        <f t="shared" si="28"/>
        <v>Pass</v>
      </c>
    </row>
    <row r="58" spans="2:15" x14ac:dyDescent="0.3">
      <c r="B58" s="72">
        <f t="shared" si="17"/>
        <v>600.26599999999996</v>
      </c>
      <c r="C58" s="73">
        <f t="shared" si="18"/>
        <v>600.26878375110573</v>
      </c>
      <c r="D58" s="73">
        <f t="shared" si="23"/>
        <v>2.7837511057668962E-3</v>
      </c>
      <c r="E58" s="73">
        <f t="shared" si="24"/>
        <v>4.802128E-2</v>
      </c>
      <c r="F58" s="73">
        <f t="shared" si="19"/>
        <v>-4.802128E-2</v>
      </c>
      <c r="G58" s="55" t="str">
        <f t="shared" si="25"/>
        <v>Pass</v>
      </c>
      <c r="H58" s="5"/>
      <c r="I58" s="72">
        <f t="shared" si="20"/>
        <v>600.26599999999996</v>
      </c>
      <c r="J58" s="73">
        <f t="shared" si="21"/>
        <v>600.26747983879636</v>
      </c>
      <c r="K58" s="73">
        <f t="shared" si="26"/>
        <v>1.4798387963992354E-3</v>
      </c>
      <c r="L58" s="73">
        <f t="shared" si="27"/>
        <v>4.802128E-2</v>
      </c>
      <c r="M58" s="73">
        <f t="shared" si="22"/>
        <v>-4.802128E-2</v>
      </c>
      <c r="N58" s="55" t="str">
        <f t="shared" si="28"/>
        <v>Pass</v>
      </c>
    </row>
    <row r="59" spans="2:15" x14ac:dyDescent="0.3">
      <c r="B59" s="72">
        <f t="shared" si="17"/>
        <v>449.83109999999999</v>
      </c>
      <c r="C59" s="73">
        <f t="shared" si="18"/>
        <v>449.83222359962099</v>
      </c>
      <c r="D59" s="73">
        <f t="shared" si="23"/>
        <v>1.1235996209961741E-3</v>
      </c>
      <c r="E59" s="73">
        <f t="shared" si="24"/>
        <v>3.5986488000000004E-2</v>
      </c>
      <c r="F59" s="73">
        <f t="shared" si="19"/>
        <v>-3.5986488000000004E-2</v>
      </c>
      <c r="G59" s="55" t="str">
        <f t="shared" si="25"/>
        <v>Pass</v>
      </c>
      <c r="H59" s="5"/>
      <c r="I59" s="72">
        <f t="shared" si="20"/>
        <v>449.83109999999999</v>
      </c>
      <c r="J59" s="73">
        <f t="shared" si="21"/>
        <v>449.83190831137779</v>
      </c>
      <c r="K59" s="73">
        <f t="shared" si="26"/>
        <v>8.0831137779568962E-4</v>
      </c>
      <c r="L59" s="73">
        <f t="shared" si="27"/>
        <v>3.5986488000000004E-2</v>
      </c>
      <c r="M59" s="73">
        <f t="shared" si="22"/>
        <v>-3.5986488000000004E-2</v>
      </c>
      <c r="N59" s="55" t="str">
        <f t="shared" si="28"/>
        <v>Pass</v>
      </c>
    </row>
    <row r="60" spans="2:15" x14ac:dyDescent="0.3">
      <c r="B60" s="72">
        <f t="shared" si="17"/>
        <v>299.12810000000002</v>
      </c>
      <c r="C60" s="73">
        <f t="shared" si="18"/>
        <v>299.12866600360474</v>
      </c>
      <c r="D60" s="73">
        <f t="shared" si="23"/>
        <v>5.660036047174799E-4</v>
      </c>
      <c r="E60" s="73">
        <f t="shared" si="24"/>
        <v>2.3930248000000005E-2</v>
      </c>
      <c r="F60" s="73">
        <f>-E60</f>
        <v>-2.3930248000000005E-2</v>
      </c>
      <c r="G60" s="55" t="str">
        <f t="shared" si="25"/>
        <v>Pass</v>
      </c>
      <c r="H60" s="5"/>
      <c r="I60" s="72">
        <f t="shared" si="20"/>
        <v>299.12810000000002</v>
      </c>
      <c r="J60" s="73">
        <f t="shared" si="21"/>
        <v>299.12833576578294</v>
      </c>
      <c r="K60" s="73">
        <f t="shared" si="26"/>
        <v>2.3576578291795158E-4</v>
      </c>
      <c r="L60" s="73">
        <f t="shared" si="27"/>
        <v>2.3930248000000005E-2</v>
      </c>
      <c r="M60" s="73">
        <f t="shared" si="22"/>
        <v>-2.3930248000000005E-2</v>
      </c>
      <c r="N60" s="55" t="str">
        <f t="shared" si="28"/>
        <v>Pass</v>
      </c>
    </row>
    <row r="61" spans="2:15" x14ac:dyDescent="0.3">
      <c r="B61" s="72">
        <f t="shared" si="17"/>
        <v>200.761</v>
      </c>
      <c r="C61" s="73">
        <f t="shared" si="18"/>
        <v>200.76060749749982</v>
      </c>
      <c r="D61" s="73">
        <f t="shared" si="23"/>
        <v>-3.9250250017630606E-4</v>
      </c>
      <c r="E61" s="73">
        <f t="shared" si="24"/>
        <v>1.6799999999999999E-2</v>
      </c>
      <c r="F61" s="73">
        <f t="shared" si="19"/>
        <v>-1.6799999999999999E-2</v>
      </c>
      <c r="G61" s="55" t="str">
        <f t="shared" si="25"/>
        <v>Pass</v>
      </c>
      <c r="H61" s="5"/>
      <c r="I61" s="72">
        <f t="shared" si="20"/>
        <v>200.761</v>
      </c>
      <c r="J61" s="73">
        <f t="shared" si="21"/>
        <v>200.76196205709783</v>
      </c>
      <c r="K61" s="73">
        <f t="shared" si="26"/>
        <v>9.6205709783703242E-4</v>
      </c>
      <c r="L61" s="73">
        <f t="shared" si="27"/>
        <v>1.6799999999999999E-2</v>
      </c>
      <c r="M61" s="73">
        <f t="shared" si="22"/>
        <v>-1.6799999999999999E-2</v>
      </c>
      <c r="N61" s="55" t="str">
        <f t="shared" si="28"/>
        <v>Pass</v>
      </c>
    </row>
    <row r="62" spans="2:15" x14ac:dyDescent="0.3">
      <c r="B62" s="72">
        <f t="shared" si="17"/>
        <v>99.986999999999995</v>
      </c>
      <c r="C62" s="73">
        <f t="shared" si="18"/>
        <v>99.988572000181506</v>
      </c>
      <c r="D62" s="73">
        <f t="shared" si="23"/>
        <v>1.5720001815111573E-3</v>
      </c>
      <c r="E62" s="73">
        <f t="shared" si="24"/>
        <v>1.6799999999999999E-2</v>
      </c>
      <c r="F62" s="73">
        <f t="shared" si="19"/>
        <v>-1.6799999999999999E-2</v>
      </c>
      <c r="G62" s="55" t="str">
        <f t="shared" si="25"/>
        <v>Pass</v>
      </c>
      <c r="H62" s="5"/>
      <c r="I62" s="72">
        <f t="shared" si="20"/>
        <v>99.986999999999995</v>
      </c>
      <c r="J62" s="73">
        <f t="shared" si="21"/>
        <v>99.987579200022822</v>
      </c>
      <c r="K62" s="73">
        <f t="shared" si="26"/>
        <v>5.7920002282685346E-4</v>
      </c>
      <c r="L62" s="73">
        <f t="shared" si="27"/>
        <v>1.6799999999999999E-2</v>
      </c>
      <c r="M62" s="73">
        <f t="shared" si="22"/>
        <v>-1.6799999999999999E-2</v>
      </c>
      <c r="N62" s="55" t="str">
        <f t="shared" si="28"/>
        <v>Pass</v>
      </c>
    </row>
    <row r="63" spans="2:15" ht="15" thickBot="1" x14ac:dyDescent="0.35">
      <c r="B63" s="81">
        <f t="shared" si="17"/>
        <v>19.852900000000002</v>
      </c>
      <c r="C63" s="82">
        <f t="shared" si="18"/>
        <v>19.856338956542757</v>
      </c>
      <c r="D63" s="82">
        <f t="shared" si="23"/>
        <v>3.4389565427552782E-3</v>
      </c>
      <c r="E63" s="82">
        <f t="shared" si="24"/>
        <v>1.6799999999999999E-2</v>
      </c>
      <c r="F63" s="82">
        <f t="shared" si="19"/>
        <v>-1.6799999999999999E-2</v>
      </c>
      <c r="G63" s="62" t="str">
        <f>IF(ABS(D63)&gt;E63,"Fail","Pass")</f>
        <v>Pass</v>
      </c>
      <c r="H63" s="5"/>
      <c r="I63" s="81">
        <f t="shared" si="20"/>
        <v>19.852900000000002</v>
      </c>
      <c r="J63" s="82">
        <f t="shared" si="21"/>
        <v>19.85427476151694</v>
      </c>
      <c r="K63" s="82">
        <f t="shared" si="26"/>
        <v>1.3747615169386052E-3</v>
      </c>
      <c r="L63" s="82">
        <f t="shared" si="27"/>
        <v>1.6799999999999999E-2</v>
      </c>
      <c r="M63" s="82">
        <f t="shared" si="22"/>
        <v>-1.6799999999999999E-2</v>
      </c>
      <c r="N63" s="62" t="str">
        <f>IF(ABS(K63)&gt;L63,"Fail","Pass")</f>
        <v>Pass</v>
      </c>
    </row>
    <row r="64" spans="2:15" ht="15" thickBot="1" x14ac:dyDescent="0.35">
      <c r="B64" s="3"/>
      <c r="C64" s="3"/>
      <c r="D64" s="3"/>
      <c r="E64" s="4"/>
      <c r="I64" s="3"/>
      <c r="J64" s="3"/>
      <c r="K64" s="3"/>
      <c r="L64" s="4"/>
    </row>
    <row r="65" spans="2:15" x14ac:dyDescent="0.3">
      <c r="B65" s="89" t="s">
        <v>60</v>
      </c>
      <c r="C65" s="90"/>
      <c r="D65" s="90"/>
      <c r="E65" s="90"/>
      <c r="F65" s="90"/>
      <c r="G65" s="91"/>
      <c r="H65" s="20"/>
      <c r="I65" s="89" t="s">
        <v>61</v>
      </c>
      <c r="J65" s="90"/>
      <c r="K65" s="90"/>
      <c r="L65" s="90"/>
      <c r="M65" s="90"/>
      <c r="N65" s="91"/>
    </row>
    <row r="66" spans="2:15" x14ac:dyDescent="0.3">
      <c r="B66" s="32" t="str">
        <f>$B$13</f>
        <v>Reference</v>
      </c>
      <c r="C66" s="26" t="str">
        <f>$C$13</f>
        <v>Test</v>
      </c>
      <c r="D66" s="26" t="str">
        <f>$D$13</f>
        <v>Error</v>
      </c>
      <c r="E66" s="26" t="s">
        <v>39</v>
      </c>
      <c r="F66" s="26" t="s">
        <v>40</v>
      </c>
      <c r="G66" s="27" t="s">
        <v>7</v>
      </c>
      <c r="H66" s="3"/>
      <c r="I66" s="32" t="str">
        <f t="shared" ref="I66:N66" si="29">B66</f>
        <v>Reference</v>
      </c>
      <c r="J66" s="26" t="str">
        <f t="shared" si="29"/>
        <v>Test</v>
      </c>
      <c r="K66" s="26" t="str">
        <f t="shared" si="29"/>
        <v>Error</v>
      </c>
      <c r="L66" s="26" t="str">
        <f t="shared" si="29"/>
        <v>Specification(+)</v>
      </c>
      <c r="M66" s="26" t="str">
        <f t="shared" si="29"/>
        <v>Specification(-)</v>
      </c>
      <c r="N66" s="27" t="str">
        <f t="shared" si="29"/>
        <v>Pass/Fail</v>
      </c>
      <c r="O66" s="3"/>
    </row>
    <row r="67" spans="2:15" x14ac:dyDescent="0.3">
      <c r="B67" s="32" t="str">
        <f>$B$14</f>
        <v>kPa</v>
      </c>
      <c r="C67" s="26" t="str">
        <f>$C$14</f>
        <v>kPa</v>
      </c>
      <c r="D67" s="26" t="str">
        <f>$D$14</f>
        <v>kPa</v>
      </c>
      <c r="E67" s="26" t="str">
        <f>$D$14</f>
        <v>kPa</v>
      </c>
      <c r="F67" s="26" t="str">
        <f>$D$14</f>
        <v>kPa</v>
      </c>
      <c r="G67" s="27"/>
      <c r="H67" s="3"/>
      <c r="I67" s="32" t="str">
        <f>B67</f>
        <v>kPa</v>
      </c>
      <c r="J67" s="26" t="str">
        <f>C67</f>
        <v>kPa</v>
      </c>
      <c r="K67" s="26" t="str">
        <f>D67</f>
        <v>kPa</v>
      </c>
      <c r="L67" s="26" t="str">
        <f>E67</f>
        <v>kPa</v>
      </c>
      <c r="M67" s="26" t="str">
        <f>F67</f>
        <v>kPa</v>
      </c>
      <c r="N67" s="27"/>
      <c r="O67" s="3"/>
    </row>
    <row r="68" spans="2:15" x14ac:dyDescent="0.3">
      <c r="B68" s="69">
        <v>19.853100000000001</v>
      </c>
      <c r="C68" s="70">
        <v>19.855</v>
      </c>
      <c r="D68" s="71">
        <f>C68-B68</f>
        <v>1.8999999999991246E-3</v>
      </c>
      <c r="E68" s="71">
        <f>MAX($C$10*B68,$D$10*$F$8)</f>
        <v>1.6799999999999999E-2</v>
      </c>
      <c r="F68" s="71">
        <f t="shared" ref="F68:F78" si="30">-E68</f>
        <v>-1.6799999999999999E-2</v>
      </c>
      <c r="G68" s="28" t="str">
        <f>IF(ABS(D68)&gt;E68,"Fail","Pass")</f>
        <v>Pass</v>
      </c>
      <c r="I68" s="69">
        <v>19.853100000000001</v>
      </c>
      <c r="J68" s="70">
        <v>19.853999999999999</v>
      </c>
      <c r="K68" s="71">
        <f>J68-I68</f>
        <v>8.9999999999790248E-4</v>
      </c>
      <c r="L68" s="71">
        <f>MAX($C$10*I68,$D$10*$F$8)</f>
        <v>1.6799999999999999E-2</v>
      </c>
      <c r="M68" s="71">
        <f t="shared" ref="M68:M78" si="31">-L68</f>
        <v>-1.6799999999999999E-2</v>
      </c>
      <c r="N68" s="28" t="str">
        <f>IF(ABS(K68)&gt;L68,"Fail","Pass")</f>
        <v>Pass</v>
      </c>
    </row>
    <row r="69" spans="2:15" x14ac:dyDescent="0.3">
      <c r="B69" s="69">
        <v>99.987300000000005</v>
      </c>
      <c r="C69" s="70">
        <v>99.983999999999995</v>
      </c>
      <c r="D69" s="71">
        <f t="shared" ref="D69:D78" si="32">C69-B69</f>
        <v>-3.3000000000100727E-3</v>
      </c>
      <c r="E69" s="71">
        <f t="shared" ref="E69:E78" si="33">MAX($C$10*B69,$D$10*$F$8)</f>
        <v>1.6799999999999999E-2</v>
      </c>
      <c r="F69" s="71">
        <f t="shared" si="30"/>
        <v>-1.6799999999999999E-2</v>
      </c>
      <c r="G69" s="28" t="str">
        <f t="shared" ref="G69:G77" si="34">IF(ABS(D69)&gt;E69,"Fail","Pass")</f>
        <v>Pass</v>
      </c>
      <c r="I69" s="69">
        <v>99.987300000000005</v>
      </c>
      <c r="J69" s="70">
        <v>99.986000000000004</v>
      </c>
      <c r="K69" s="71">
        <f t="shared" ref="K69:K78" si="35">J69-I69</f>
        <v>-1.300000000000523E-3</v>
      </c>
      <c r="L69" s="71">
        <f t="shared" ref="L69:L78" si="36">MAX($C$10*I69,$D$10*$F$8)</f>
        <v>1.6799999999999999E-2</v>
      </c>
      <c r="M69" s="71">
        <f t="shared" si="31"/>
        <v>-1.6799999999999999E-2</v>
      </c>
      <c r="N69" s="28" t="str">
        <f t="shared" ref="N69:N77" si="37">IF(ABS(K69)&gt;L69,"Fail","Pass")</f>
        <v>Pass</v>
      </c>
    </row>
    <row r="70" spans="2:15" x14ac:dyDescent="0.3">
      <c r="B70" s="69">
        <v>200.76140000000001</v>
      </c>
      <c r="C70" s="70">
        <v>200.75700000000001</v>
      </c>
      <c r="D70" s="71">
        <f t="shared" si="32"/>
        <v>-4.4000000000039563E-3</v>
      </c>
      <c r="E70" s="71">
        <f t="shared" si="33"/>
        <v>1.6799999999999999E-2</v>
      </c>
      <c r="F70" s="71">
        <f t="shared" si="30"/>
        <v>-1.6799999999999999E-2</v>
      </c>
      <c r="G70" s="28" t="str">
        <f t="shared" si="34"/>
        <v>Pass</v>
      </c>
      <c r="I70" s="69">
        <v>200.76140000000001</v>
      </c>
      <c r="J70" s="70">
        <v>200.76</v>
      </c>
      <c r="K70" s="71">
        <f t="shared" si="35"/>
        <v>-1.4000000000180535E-3</v>
      </c>
      <c r="L70" s="71">
        <f t="shared" si="36"/>
        <v>1.6799999999999999E-2</v>
      </c>
      <c r="M70" s="71">
        <f t="shared" si="31"/>
        <v>-1.6799999999999999E-2</v>
      </c>
      <c r="N70" s="28" t="str">
        <f t="shared" si="37"/>
        <v>Pass</v>
      </c>
    </row>
    <row r="71" spans="2:15" x14ac:dyDescent="0.3">
      <c r="B71" s="69">
        <v>299.1284</v>
      </c>
      <c r="C71" s="70">
        <v>299.125</v>
      </c>
      <c r="D71" s="71">
        <f t="shared" si="32"/>
        <v>-3.3999999999991815E-3</v>
      </c>
      <c r="E71" s="71">
        <f t="shared" si="33"/>
        <v>2.3930272000000002E-2</v>
      </c>
      <c r="F71" s="71">
        <f t="shared" si="30"/>
        <v>-2.3930272000000002E-2</v>
      </c>
      <c r="G71" s="28" t="str">
        <f t="shared" si="34"/>
        <v>Pass</v>
      </c>
      <c r="I71" s="69">
        <v>299.1284</v>
      </c>
      <c r="J71" s="70">
        <v>299.12700000000001</v>
      </c>
      <c r="K71" s="71">
        <f t="shared" si="35"/>
        <v>-1.3999999999896318E-3</v>
      </c>
      <c r="L71" s="71">
        <f t="shared" si="36"/>
        <v>2.3930272000000002E-2</v>
      </c>
      <c r="M71" s="71">
        <f t="shared" si="31"/>
        <v>-2.3930272000000002E-2</v>
      </c>
      <c r="N71" s="28" t="str">
        <f t="shared" si="37"/>
        <v>Pass</v>
      </c>
    </row>
    <row r="72" spans="2:15" x14ac:dyDescent="0.3">
      <c r="B72" s="69">
        <v>449.8313</v>
      </c>
      <c r="C72" s="70">
        <v>449.83</v>
      </c>
      <c r="D72" s="71">
        <f t="shared" si="32"/>
        <v>-1.3000000000147338E-3</v>
      </c>
      <c r="E72" s="71">
        <f t="shared" si="33"/>
        <v>3.5986504000000002E-2</v>
      </c>
      <c r="F72" s="71">
        <f t="shared" si="30"/>
        <v>-3.5986504000000002E-2</v>
      </c>
      <c r="G72" s="28" t="str">
        <f t="shared" si="34"/>
        <v>Pass</v>
      </c>
      <c r="I72" s="69">
        <v>449.8313</v>
      </c>
      <c r="J72" s="70">
        <v>449.83</v>
      </c>
      <c r="K72" s="71">
        <f t="shared" si="35"/>
        <v>-1.3000000000147338E-3</v>
      </c>
      <c r="L72" s="71">
        <f t="shared" si="36"/>
        <v>3.5986504000000002E-2</v>
      </c>
      <c r="M72" s="71">
        <f t="shared" si="31"/>
        <v>-3.5986504000000002E-2</v>
      </c>
      <c r="N72" s="28" t="str">
        <f t="shared" si="37"/>
        <v>Pass</v>
      </c>
    </row>
    <row r="73" spans="2:15" x14ac:dyDescent="0.3">
      <c r="B73" s="69">
        <v>600.26599999999996</v>
      </c>
      <c r="C73" s="70">
        <v>600.26900000000001</v>
      </c>
      <c r="D73" s="71">
        <f t="shared" si="32"/>
        <v>3.0000000000427463E-3</v>
      </c>
      <c r="E73" s="71">
        <f t="shared" si="33"/>
        <v>4.802128E-2</v>
      </c>
      <c r="F73" s="71">
        <f t="shared" si="30"/>
        <v>-4.802128E-2</v>
      </c>
      <c r="G73" s="28" t="str">
        <f t="shared" si="34"/>
        <v>Pass</v>
      </c>
      <c r="I73" s="69">
        <v>600.26599999999996</v>
      </c>
      <c r="J73" s="70">
        <v>600.26700000000005</v>
      </c>
      <c r="K73" s="71">
        <f t="shared" si="35"/>
        <v>1.00000000009004E-3</v>
      </c>
      <c r="L73" s="71">
        <f t="shared" si="36"/>
        <v>4.802128E-2</v>
      </c>
      <c r="M73" s="71">
        <f t="shared" si="31"/>
        <v>-4.802128E-2</v>
      </c>
      <c r="N73" s="28" t="str">
        <f t="shared" si="37"/>
        <v>Pass</v>
      </c>
    </row>
    <row r="74" spans="2:15" x14ac:dyDescent="0.3">
      <c r="B74" s="69">
        <v>449.83109999999999</v>
      </c>
      <c r="C74" s="70">
        <v>449.83199999999999</v>
      </c>
      <c r="D74" s="71">
        <f t="shared" si="32"/>
        <v>9.0000000000145519E-4</v>
      </c>
      <c r="E74" s="71">
        <f t="shared" si="33"/>
        <v>3.5986488000000004E-2</v>
      </c>
      <c r="F74" s="71">
        <f t="shared" si="30"/>
        <v>-3.5986488000000004E-2</v>
      </c>
      <c r="G74" s="28" t="str">
        <f t="shared" si="34"/>
        <v>Pass</v>
      </c>
      <c r="I74" s="69">
        <v>449.83109999999999</v>
      </c>
      <c r="J74" s="70">
        <v>449.83199999999999</v>
      </c>
      <c r="K74" s="71">
        <f t="shared" si="35"/>
        <v>9.0000000000145519E-4</v>
      </c>
      <c r="L74" s="71">
        <f t="shared" si="36"/>
        <v>3.5986488000000004E-2</v>
      </c>
      <c r="M74" s="71">
        <f t="shared" si="31"/>
        <v>-3.5986488000000004E-2</v>
      </c>
      <c r="N74" s="28" t="str">
        <f t="shared" si="37"/>
        <v>Pass</v>
      </c>
    </row>
    <row r="75" spans="2:15" x14ac:dyDescent="0.3">
      <c r="B75" s="69">
        <v>299.12810000000002</v>
      </c>
      <c r="C75" s="70">
        <v>299.12900000000002</v>
      </c>
      <c r="D75" s="71">
        <f t="shared" si="32"/>
        <v>9.0000000000145519E-4</v>
      </c>
      <c r="E75" s="71">
        <f t="shared" si="33"/>
        <v>2.3930248000000005E-2</v>
      </c>
      <c r="F75" s="71">
        <f t="shared" si="30"/>
        <v>-2.3930248000000005E-2</v>
      </c>
      <c r="G75" s="28" t="str">
        <f t="shared" si="34"/>
        <v>Pass</v>
      </c>
      <c r="I75" s="69">
        <v>299.12810000000002</v>
      </c>
      <c r="J75" s="70">
        <v>299.12799999999999</v>
      </c>
      <c r="K75" s="71">
        <f t="shared" si="35"/>
        <v>-1.0000000003174137E-4</v>
      </c>
      <c r="L75" s="71">
        <f t="shared" si="36"/>
        <v>2.3930248000000005E-2</v>
      </c>
      <c r="M75" s="71">
        <f t="shared" si="31"/>
        <v>-2.3930248000000005E-2</v>
      </c>
      <c r="N75" s="28" t="str">
        <f t="shared" si="37"/>
        <v>Pass</v>
      </c>
    </row>
    <row r="76" spans="2:15" x14ac:dyDescent="0.3">
      <c r="B76" s="69">
        <v>200.761</v>
      </c>
      <c r="C76" s="70">
        <v>200.761</v>
      </c>
      <c r="D76" s="71">
        <f t="shared" si="32"/>
        <v>0</v>
      </c>
      <c r="E76" s="71">
        <f t="shared" si="33"/>
        <v>1.6799999999999999E-2</v>
      </c>
      <c r="F76" s="71">
        <f t="shared" si="30"/>
        <v>-1.6799999999999999E-2</v>
      </c>
      <c r="G76" s="28" t="str">
        <f t="shared" si="34"/>
        <v>Pass</v>
      </c>
      <c r="I76" s="69">
        <v>200.761</v>
      </c>
      <c r="J76" s="70">
        <v>200.762</v>
      </c>
      <c r="K76" s="71">
        <f t="shared" si="35"/>
        <v>1.0000000000047748E-3</v>
      </c>
      <c r="L76" s="71">
        <f t="shared" si="36"/>
        <v>1.6799999999999999E-2</v>
      </c>
      <c r="M76" s="71">
        <f t="shared" si="31"/>
        <v>-1.6799999999999999E-2</v>
      </c>
      <c r="N76" s="28" t="str">
        <f t="shared" si="37"/>
        <v>Pass</v>
      </c>
    </row>
    <row r="77" spans="2:15" x14ac:dyDescent="0.3">
      <c r="B77" s="69">
        <v>99.986999999999995</v>
      </c>
      <c r="C77" s="70">
        <v>99.989000000000004</v>
      </c>
      <c r="D77" s="71">
        <f t="shared" si="32"/>
        <v>2.0000000000095497E-3</v>
      </c>
      <c r="E77" s="71">
        <f t="shared" si="33"/>
        <v>1.6799999999999999E-2</v>
      </c>
      <c r="F77" s="71">
        <f t="shared" si="30"/>
        <v>-1.6799999999999999E-2</v>
      </c>
      <c r="G77" s="28" t="str">
        <f t="shared" si="34"/>
        <v>Pass</v>
      </c>
      <c r="I77" s="69">
        <v>99.986999999999995</v>
      </c>
      <c r="J77" s="70">
        <v>99.986999999999995</v>
      </c>
      <c r="K77" s="71">
        <f t="shared" si="35"/>
        <v>0</v>
      </c>
      <c r="L77" s="71">
        <f t="shared" si="36"/>
        <v>1.6799999999999999E-2</v>
      </c>
      <c r="M77" s="71">
        <f t="shared" si="31"/>
        <v>-1.6799999999999999E-2</v>
      </c>
      <c r="N77" s="28" t="str">
        <f t="shared" si="37"/>
        <v>Pass</v>
      </c>
    </row>
    <row r="78" spans="2:15" x14ac:dyDescent="0.3">
      <c r="B78" s="69">
        <v>19.852900000000002</v>
      </c>
      <c r="C78" s="70">
        <v>19.856999999999999</v>
      </c>
      <c r="D78" s="71">
        <f t="shared" si="32"/>
        <v>4.09999999999755E-3</v>
      </c>
      <c r="E78" s="71">
        <f t="shared" si="33"/>
        <v>1.6799999999999999E-2</v>
      </c>
      <c r="F78" s="71">
        <f t="shared" si="30"/>
        <v>-1.6799999999999999E-2</v>
      </c>
      <c r="G78" s="28" t="str">
        <f>IF(ABS(D78)&gt;E78,"Fail","Pass")</f>
        <v>Pass</v>
      </c>
      <c r="I78" s="69">
        <v>19.852900000000002</v>
      </c>
      <c r="J78" s="70">
        <v>19.853999999999999</v>
      </c>
      <c r="K78" s="71">
        <f t="shared" si="35"/>
        <v>1.0999999999974364E-3</v>
      </c>
      <c r="L78" s="71">
        <f t="shared" si="36"/>
        <v>1.6799999999999999E-2</v>
      </c>
      <c r="M78" s="71">
        <f t="shared" si="31"/>
        <v>-1.6799999999999999E-2</v>
      </c>
      <c r="N78" s="28" t="str">
        <f>IF(ABS(K78)&gt;L78,"Fail","Pass")</f>
        <v>Pass</v>
      </c>
    </row>
    <row r="79" spans="2:15" x14ac:dyDescent="0.3">
      <c r="B79" s="25" t="s">
        <v>62</v>
      </c>
      <c r="C79" s="86" t="str">
        <f>"±(" &amp; TEXT($C$10,"0.000%") &amp; " of reading or " &amp; TEXT($D$10,"0.0000%") &amp; " of FS, whichever is greater)"</f>
        <v>±(0.008% of reading or 0.0024% of FS, whichever is greater)</v>
      </c>
      <c r="D79" s="86"/>
      <c r="E79" s="86"/>
      <c r="F79" s="86"/>
      <c r="G79" s="87"/>
      <c r="H79" s="21"/>
      <c r="I79" s="25" t="str">
        <f>B79</f>
        <v>As Left Specification:</v>
      </c>
      <c r="J79" s="86" t="str">
        <f>C79</f>
        <v>±(0.008% of reading or 0.0024% of FS, whichever is greater)</v>
      </c>
      <c r="K79" s="86"/>
      <c r="L79" s="86"/>
      <c r="M79" s="86"/>
      <c r="N79" s="87"/>
    </row>
    <row r="80" spans="2:15" x14ac:dyDescent="0.3">
      <c r="B80" s="25" t="s">
        <v>54</v>
      </c>
      <c r="C80" s="33">
        <f>C46</f>
        <v>-6.5709328798391198</v>
      </c>
      <c r="D80" s="35"/>
      <c r="E80" s="35"/>
      <c r="F80" s="35"/>
      <c r="G80" s="28"/>
      <c r="I80" s="25" t="str">
        <f>B80</f>
        <v xml:space="preserve">New Pressure Adder (PA): </v>
      </c>
      <c r="J80" s="33">
        <f>J46</f>
        <v>137.59985489613769</v>
      </c>
      <c r="K80" s="35"/>
      <c r="L80" s="35"/>
      <c r="M80" s="35"/>
      <c r="N80" s="28"/>
    </row>
    <row r="81" spans="2:14" x14ac:dyDescent="0.3">
      <c r="B81" s="25" t="s">
        <v>55</v>
      </c>
      <c r="C81" s="33">
        <f>C47</f>
        <v>0.99999942887120341</v>
      </c>
      <c r="D81" s="35"/>
      <c r="E81" s="35"/>
      <c r="F81" s="35"/>
      <c r="G81" s="28"/>
      <c r="I81" s="25" t="str">
        <f t="shared" ref="I81:I82" si="38">B81</f>
        <v>New Pressure Multiplier (PM):</v>
      </c>
      <c r="J81" s="36">
        <f>J47</f>
        <v>1.0000877994843411</v>
      </c>
      <c r="K81" s="35"/>
      <c r="L81" s="35"/>
      <c r="M81" s="35"/>
      <c r="N81" s="28"/>
    </row>
    <row r="82" spans="2:14" ht="15" thickBot="1" x14ac:dyDescent="0.35">
      <c r="B82" s="37" t="s">
        <v>47</v>
      </c>
      <c r="C82" s="38">
        <f>C48</f>
        <v>0</v>
      </c>
      <c r="D82" s="39" t="s">
        <v>26</v>
      </c>
      <c r="E82" s="39"/>
      <c r="F82" s="39"/>
      <c r="G82" s="40"/>
      <c r="I82" s="37" t="str">
        <f t="shared" si="38"/>
        <v>AutoZ (zOffset):</v>
      </c>
      <c r="J82" s="38">
        <f>J48</f>
        <v>0</v>
      </c>
      <c r="K82" s="39" t="str">
        <f>D82</f>
        <v>Pa</v>
      </c>
      <c r="L82" s="39"/>
      <c r="M82" s="39"/>
      <c r="N82" s="40"/>
    </row>
    <row r="83" spans="2:14" x14ac:dyDescent="0.3">
      <c r="J83" s="5"/>
      <c r="K83" s="5"/>
      <c r="L83" s="5"/>
    </row>
    <row r="84" spans="2:14" x14ac:dyDescent="0.3">
      <c r="J84" s="5"/>
      <c r="K84" s="5"/>
      <c r="L84" s="5"/>
    </row>
    <row r="85" spans="2:14" x14ac:dyDescent="0.3">
      <c r="J85" s="5"/>
      <c r="K85" s="5"/>
      <c r="L85" s="5"/>
    </row>
    <row r="86" spans="2:14" x14ac:dyDescent="0.3">
      <c r="J86" s="5"/>
      <c r="K86" s="5"/>
      <c r="L86" s="5"/>
    </row>
    <row r="87" spans="2:14" x14ac:dyDescent="0.3">
      <c r="J87" s="5"/>
      <c r="K87" s="5"/>
      <c r="L87" s="5"/>
    </row>
    <row r="88" spans="2:14" x14ac:dyDescent="0.3">
      <c r="J88" s="5"/>
      <c r="K88" s="5"/>
      <c r="L88" s="5"/>
    </row>
    <row r="89" spans="2:14" x14ac:dyDescent="0.3">
      <c r="J89" s="5"/>
      <c r="K89" s="5"/>
      <c r="L89" s="5"/>
    </row>
    <row r="90" spans="2:14" x14ac:dyDescent="0.3">
      <c r="J90" s="5"/>
      <c r="K90" s="5"/>
      <c r="L90" s="5"/>
    </row>
    <row r="91" spans="2:14" x14ac:dyDescent="0.3">
      <c r="J91" s="5"/>
      <c r="K91" s="5"/>
      <c r="L91" s="5"/>
    </row>
    <row r="92" spans="2:14" x14ac:dyDescent="0.3">
      <c r="J92" s="5"/>
      <c r="K92" s="5"/>
      <c r="L92" s="5"/>
    </row>
    <row r="93" spans="2:14" x14ac:dyDescent="0.3">
      <c r="J93" s="5"/>
      <c r="K93" s="5"/>
      <c r="L93" s="5"/>
    </row>
    <row r="94" spans="2:14" x14ac:dyDescent="0.3">
      <c r="J94" s="5"/>
      <c r="K94" s="5"/>
      <c r="L94" s="5"/>
    </row>
    <row r="95" spans="2:14" x14ac:dyDescent="0.3">
      <c r="J95" s="5"/>
      <c r="K95" s="5"/>
      <c r="L95" s="5"/>
    </row>
    <row r="96" spans="2:14" x14ac:dyDescent="0.3">
      <c r="J96" s="5"/>
      <c r="K96" s="5"/>
      <c r="L96" s="5"/>
    </row>
    <row r="97" spans="10:12" x14ac:dyDescent="0.3">
      <c r="J97" s="5"/>
      <c r="K97" s="5"/>
      <c r="L97" s="5"/>
    </row>
    <row r="98" spans="10:12" x14ac:dyDescent="0.3">
      <c r="J98" s="5"/>
      <c r="K98" s="5"/>
      <c r="L98" s="5"/>
    </row>
    <row r="99" spans="10:12" x14ac:dyDescent="0.3">
      <c r="J99" s="5"/>
      <c r="K99" s="5"/>
      <c r="L99" s="5"/>
    </row>
    <row r="100" spans="10:12" x14ac:dyDescent="0.3">
      <c r="J100" s="5"/>
      <c r="K100" s="5"/>
      <c r="L100" s="5"/>
    </row>
  </sheetData>
  <mergeCells count="14">
    <mergeCell ref="C3:D3"/>
    <mergeCell ref="C79:G79"/>
    <mergeCell ref="J79:N79"/>
    <mergeCell ref="B31:G31"/>
    <mergeCell ref="I32:N32"/>
    <mergeCell ref="I50:N50"/>
    <mergeCell ref="I65:N65"/>
    <mergeCell ref="B65:G65"/>
    <mergeCell ref="B50:G50"/>
    <mergeCell ref="B32:G32"/>
    <mergeCell ref="B12:G12"/>
    <mergeCell ref="I12:N12"/>
    <mergeCell ref="C26:G26"/>
    <mergeCell ref="J26:N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Temperature</vt:lpstr>
      <vt:lpstr>Pressure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Francis, Velia</dc:creator>
  <cp:lastModifiedBy>Kyle Clark</cp:lastModifiedBy>
  <dcterms:created xsi:type="dcterms:W3CDTF">2019-10-28T16:02:44Z</dcterms:created>
  <dcterms:modified xsi:type="dcterms:W3CDTF">2019-10-31T16:35:42Z</dcterms:modified>
</cp:coreProperties>
</file>