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lark\Documents\000 Pressure Equip\700HPP and 700HPM (Sheffield)\Service, PSP\"/>
    </mc:Choice>
  </mc:AlternateContent>
  <bookViews>
    <workbookView xWindow="5550" yWindow="0" windowWidth="24270" windowHeight="12900" activeTab="1"/>
  </bookViews>
  <sheets>
    <sheet name="Leak Test" sheetId="1" r:id="rId1"/>
    <sheet name="VV Test" sheetId="3" r:id="rId2"/>
  </sheets>
  <definedNames>
    <definedName name="_xlnm.Print_Area" localSheetId="0">'Leak Test'!$A$1:$F$31</definedName>
    <definedName name="Unit">'Leak Test'!$H$13:$H$19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C64" i="3"/>
  <c r="C63" i="3"/>
  <c r="C55" i="3"/>
  <c r="C54" i="3"/>
  <c r="C41" i="3"/>
  <c r="C40" i="3"/>
  <c r="C32" i="3"/>
  <c r="C31" i="3"/>
  <c r="C19" i="3"/>
  <c r="C18" i="3"/>
  <c r="E58" i="3"/>
  <c r="E49" i="3"/>
  <c r="E35" i="3"/>
  <c r="E26" i="3"/>
  <c r="G61" i="3" l="1"/>
  <c r="E61" i="3"/>
  <c r="D61" i="3"/>
  <c r="E60" i="3"/>
  <c r="G52" i="3"/>
  <c r="E52" i="3"/>
  <c r="D52" i="3"/>
  <c r="E51" i="3"/>
  <c r="G38" i="3"/>
  <c r="E38" i="3"/>
  <c r="E37" i="3"/>
  <c r="G29" i="3"/>
  <c r="E29" i="3"/>
  <c r="D29" i="3"/>
  <c r="E28" i="3"/>
  <c r="G16" i="3"/>
  <c r="E16" i="3"/>
  <c r="D16" i="3"/>
  <c r="E15" i="3"/>
  <c r="B10" i="3"/>
  <c r="D27" i="1"/>
  <c r="D26" i="1"/>
  <c r="C26" i="1"/>
  <c r="D24" i="1"/>
  <c r="D21" i="1"/>
  <c r="C21" i="1"/>
  <c r="C24" i="1" s="1"/>
  <c r="C19" i="1"/>
  <c r="D16" i="1"/>
  <c r="C12" i="1"/>
  <c r="C27" i="1" l="1"/>
  <c r="H28" i="1" s="1"/>
  <c r="H27" i="1" s="1"/>
  <c r="H26" i="1" s="1"/>
  <c r="H25" i="1" s="1"/>
  <c r="B29" i="1" s="1"/>
  <c r="H31" i="1"/>
  <c r="H30" i="1" s="1"/>
  <c r="B30" i="1" s="1"/>
  <c r="B11" i="3"/>
  <c r="B12" i="3" l="1"/>
  <c r="B14" i="3" s="1"/>
  <c r="B20" i="3" l="1"/>
  <c r="B22" i="3" l="1"/>
  <c r="B24" i="3" s="1"/>
  <c r="B25" i="3" l="1"/>
  <c r="B27" i="3" s="1"/>
  <c r="B33" i="3" l="1"/>
  <c r="B34" i="3" s="1"/>
  <c r="B36" i="3" l="1"/>
  <c r="B42" i="3" s="1"/>
  <c r="B44" i="3" s="1"/>
  <c r="B47" i="3" s="1"/>
  <c r="B48" i="3" l="1"/>
  <c r="B50" i="3" s="1"/>
  <c r="B56" i="3" s="1"/>
  <c r="B57" i="3" s="1"/>
  <c r="B59" i="3" s="1"/>
  <c r="B65" i="3" s="1"/>
</calcChain>
</file>

<file path=xl/sharedStrings.xml><?xml version="1.0" encoding="utf-8"?>
<sst xmlns="http://schemas.openxmlformats.org/spreadsheetml/2006/main" count="85" uniqueCount="56">
  <si>
    <t>Start pressure (Ps) =</t>
  </si>
  <si>
    <t>psi</t>
  </si>
  <si>
    <t>bar</t>
  </si>
  <si>
    <t>MPa</t>
  </si>
  <si>
    <t>kPa</t>
  </si>
  <si>
    <t>Final pressure (Pf) =</t>
  </si>
  <si>
    <t>Average pressure (Pavg) =</t>
  </si>
  <si>
    <t>Leak rate limit =</t>
  </si>
  <si>
    <t>(Pf - Ps) / 2</t>
  </si>
  <si>
    <t xml:space="preserve">Time of leak test = </t>
  </si>
  <si>
    <t>sec</t>
  </si>
  <si>
    <t>min</t>
  </si>
  <si>
    <t xml:space="preserve">Leak rate limit = </t>
  </si>
  <si>
    <t>ppm/sec</t>
  </si>
  <si>
    <t>% of reading</t>
  </si>
  <si>
    <t xml:space="preserve"> Was the test run correctly? Something isn't working.</t>
  </si>
  <si>
    <t>= (Leak rate / Pavg) *1E6</t>
  </si>
  <si>
    <t>  iii.    Wait (dwell) for 4 minutes for any temperature and other effects to stabilize</t>
  </si>
  <si>
    <t>  ii.    If not testing the pressure generation source, isolate it from the component(s) being tested.</t>
  </si>
  <si>
    <t>Units</t>
  </si>
  <si>
    <t>Conditional Text</t>
  </si>
  <si>
    <t>Leak rate = (Pf – Ps) / 1 min =</t>
  </si>
  <si>
    <t xml:space="preserve">A.   You will need a digital pressure gauge that measures up to at least 3300 psi (23 MPa or 230 bar) and has at least 0.1 psi (0.001 MPa or 0.01 bar) resolution </t>
  </si>
  <si>
    <t xml:space="preserve">Pressure difference = </t>
  </si>
  <si>
    <t xml:space="preserve">% change = </t>
  </si>
  <si>
    <t>Close the INLET valve. The pressure will raise a little bit.</t>
  </si>
  <si>
    <t>Turn the VV fully out (CCW), wait for the pressure to stabilize and record the pressure.</t>
  </si>
  <si>
    <t>Turn the VV fully in (CW), wait for the pressure to stabilize and record the pressure.</t>
  </si>
  <si>
    <t>  i.    Generate and apply 3300 psi (23 MPa or 230 bar) to the component(s) to be tested. Or apply the maximum pressure of the lowest rated component.</t>
  </si>
  <si>
    <t>Cells with boxes around them can be changed or have values entered in them.
You can copy the results in cells A28 and A29 and paste them into a service report.</t>
  </si>
  <si>
    <r>
      <t>700HPPK Leak Test Worksheet</t>
    </r>
    <r>
      <rPr>
        <u/>
        <sz val="14"/>
        <color theme="1"/>
        <rFont val="Calibri"/>
        <family val="2"/>
        <scheme val="minor"/>
      </rPr>
      <t xml:space="preserve"> (includes 700HPP &amp; 700HPM)</t>
    </r>
  </si>
  <si>
    <t>700HPM Performance Test Worksheet</t>
  </si>
  <si>
    <t>Wait for the pressure to stabilize (stop changing) and record the pressure.</t>
  </si>
  <si>
    <t>The pressure difference will vary based on what is connected to the gauge and DUT (Device Under Test) ports of the 700HPM.</t>
  </si>
  <si>
    <t>In step 5, the movement of the VV should be smooth without any irregularities. If not, the plunger seal should be replaced with a SK-700HPM-FS seal kit.</t>
  </si>
  <si>
    <t>Generate and apply 85 psi (0.586 MPa or 0.59 bar) to the 700HPM. Do not use the VV to adjust the pressure. Leave it fully in.</t>
  </si>
  <si>
    <t>Do not use the VV to adjust the pressure. Leave it fully out.</t>
  </si>
  <si>
    <t xml:space="preserve">Final pressure = </t>
  </si>
  <si>
    <t xml:space="preserve">Start pressure = </t>
  </si>
  <si>
    <t>Turn the VV one turn in (CW), wait for the pressure to stabilize and record the pressure.</t>
  </si>
  <si>
    <t>Open the INLET valve and turn the VV fully out (CCW).</t>
  </si>
  <si>
    <t>With the VV fully out (CCW), generate and apply 3000 psi (20.7 MPa or 206.9 bar) to the 700HPM.</t>
  </si>
  <si>
    <t>Turn the VV in (CW) until it is at mid-stroke (1 inch or 2.5 cm). The pressure should be around 2725 psi.</t>
  </si>
  <si>
    <t>Turn the VV one turn out (CCW), wait for the pressure to stabilize and record the pressure.</t>
  </si>
  <si>
    <t>Open the INLET valve on the 700HPM and turn the variable volume knob (VV) fully out, all the way counter-clockwise (CCW).</t>
  </si>
  <si>
    <t>Open the INLET valve and with the VV still fully in (CW), generate and apply 1100 psi (7.58 MPa or 75.8 bar) to the 700HPM.</t>
  </si>
  <si>
    <t>Do not use the VV to adjust the pressure. Leave it fully in.</t>
  </si>
  <si>
    <t>Turn the VV in (CW) until it is at mid-stroke (1 inch or 2.5 cm). The pressure should be around 1000 psi.</t>
  </si>
  <si>
    <t>In steps 10 and 13, the movement of the VV should be smooth without any irregularities. If not, the plunger seal should be replaced with a SK-700HPM-FS seal kit."</t>
  </si>
  <si>
    <t>In steps 18 and 21, the movement of the VV should be smooth without any irregularities. If not, the plunger seal should be replaced with a SK-700HPM-FS seal kit."</t>
  </si>
  <si>
    <t>You will need a digital pressure gauge that measures up to at least 3000 psi (20.7 MPa or 206.9 bar) and has at least 0.1 psi (0.001 MPa or 0.01 bar) resolution.</t>
  </si>
  <si>
    <t>You will also need a pressure generation source that can supply up to at least 3000 psi (20.7 MPa or 206.9 bar).</t>
  </si>
  <si>
    <t>This would typically be the 700HPP (high pressure pump).</t>
  </si>
  <si>
    <t>Cells with boxes around them can be changed or have values entered in them.</t>
  </si>
  <si>
    <t>A typical note for a service report would be "700HPM variable volume checked through its range for smooth operation and correct pressure changes."</t>
  </si>
  <si>
    <t>kpsi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</si>
</sst>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7"/>
      <name val="Times New Roman"/>
      <family val="1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0" fillId="0" borderId="0" xfId="0" applyProtection="1"/>
    <xf numFmtId="0" fontId="6" fillId="0" borderId="0" xfId="0" applyFont="1" applyProtection="1"/>
    <xf numFmtId="0" fontId="3" fillId="0" borderId="0" xfId="0" applyFont="1" applyAlignment="1" applyProtection="1">
      <alignment horizontal="left" vertical="center" indent="10"/>
    </xf>
    <xf numFmtId="0" fontId="0" fillId="0" borderId="0" xfId="0" quotePrefix="1" applyProtection="1"/>
    <xf numFmtId="0" fontId="4" fillId="0" borderId="0" xfId="0" applyFont="1" applyAlignment="1" applyProtection="1">
      <alignment horizontal="left" vertical="center" indent="15"/>
    </xf>
    <xf numFmtId="0" fontId="3" fillId="0" borderId="0" xfId="0" applyFont="1" applyAlignment="1" applyProtection="1">
      <alignment horizontal="left" vertical="center" indent="15"/>
    </xf>
    <xf numFmtId="0" fontId="7" fillId="0" borderId="0" xfId="0" applyFont="1" applyProtection="1"/>
    <xf numFmtId="0" fontId="0" fillId="0" borderId="0" xfId="0" applyBorder="1" applyProtection="1"/>
    <xf numFmtId="164" fontId="0" fillId="0" borderId="0" xfId="0" applyNumberFormat="1" applyProtection="1"/>
    <xf numFmtId="2" fontId="0" fillId="0" borderId="0" xfId="0" applyNumberFormat="1" applyProtection="1"/>
    <xf numFmtId="9" fontId="0" fillId="0" borderId="0" xfId="1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left"/>
    </xf>
    <xf numFmtId="165" fontId="2" fillId="0" borderId="0" xfId="0" applyNumberFormat="1" applyFont="1" applyProtection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0" xfId="0" applyFont="1" applyAlignment="1" applyProtection="1">
      <alignment horizontal="left"/>
    </xf>
    <xf numFmtId="1" fontId="0" fillId="0" borderId="0" xfId="0" applyNumberFormat="1" applyFont="1" applyBorder="1" applyAlignment="1" applyProtection="1">
      <alignment horizontal="left" wrapText="1"/>
    </xf>
    <xf numFmtId="1" fontId="0" fillId="0" borderId="0" xfId="0" applyNumberFormat="1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right"/>
    </xf>
    <xf numFmtId="0" fontId="11" fillId="0" borderId="6" xfId="0" quotePrefix="1" applyFont="1" applyBorder="1" applyAlignment="1" applyProtection="1">
      <alignment horizontal="right"/>
    </xf>
    <xf numFmtId="166" fontId="2" fillId="0" borderId="6" xfId="1" applyNumberFormat="1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165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" fontId="2" fillId="0" borderId="2" xfId="0" applyNumberFormat="1" applyFont="1" applyBorder="1" applyAlignment="1" applyProtection="1">
      <alignment horizontal="center" vertical="top"/>
    </xf>
    <xf numFmtId="1" fontId="2" fillId="0" borderId="5" xfId="0" applyNumberFormat="1" applyFont="1" applyBorder="1" applyAlignment="1" applyProtection="1">
      <alignment horizontal="center" vertical="top"/>
    </xf>
    <xf numFmtId="1" fontId="2" fillId="0" borderId="8" xfId="0" applyNumberFormat="1" applyFont="1" applyBorder="1" applyAlignment="1" applyProtection="1">
      <alignment horizontal="center" vertical="top"/>
    </xf>
    <xf numFmtId="1" fontId="2" fillId="0" borderId="0" xfId="0" applyNumberFormat="1" applyFont="1" applyAlignment="1" applyProtection="1">
      <alignment horizontal="center" vertical="top"/>
    </xf>
    <xf numFmtId="1" fontId="2" fillId="0" borderId="11" xfId="0" applyNumberFormat="1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wrapText="1"/>
    </xf>
    <xf numFmtId="0" fontId="0" fillId="0" borderId="4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8" fillId="0" borderId="9" xfId="0" applyFont="1" applyBorder="1" applyAlignment="1" applyProtection="1">
      <alignment horizontal="left" wrapText="1"/>
    </xf>
    <xf numFmtId="0" fontId="8" fillId="0" borderId="10" xfId="0" applyFont="1" applyBorder="1" applyAlignment="1" applyProtection="1">
      <alignment horizontal="left" wrapText="1"/>
    </xf>
    <xf numFmtId="0" fontId="0" fillId="0" borderId="14" xfId="0" applyFont="1" applyBorder="1" applyAlignment="1" applyProtection="1">
      <alignment horizontal="left" wrapText="1"/>
    </xf>
    <xf numFmtId="0" fontId="0" fillId="0" borderId="9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0" fillId="0" borderId="12" xfId="0" applyFont="1" applyBorder="1" applyAlignment="1" applyProtection="1">
      <alignment horizontal="left" wrapText="1"/>
    </xf>
    <xf numFmtId="1" fontId="0" fillId="0" borderId="0" xfId="0" applyNumberFormat="1" applyFont="1" applyBorder="1" applyAlignment="1" applyProtection="1">
      <alignment horizontal="left" wrapText="1"/>
    </xf>
    <xf numFmtId="1" fontId="0" fillId="0" borderId="0" xfId="0" applyNumberFormat="1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Ruler="0" zoomScale="90" zoomScaleNormal="90" workbookViewId="0">
      <selection activeCell="C16" sqref="C16"/>
    </sheetView>
  </sheetViews>
  <sheetFormatPr defaultRowHeight="15" x14ac:dyDescent="0.25"/>
  <cols>
    <col min="1" max="1" width="1.28515625" customWidth="1"/>
    <col min="2" max="2" width="25.5703125" customWidth="1"/>
    <col min="3" max="3" width="18.85546875" customWidth="1"/>
    <col min="4" max="5" width="21.140625" customWidth="1"/>
  </cols>
  <sheetData>
    <row r="1" spans="1:13" ht="4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3">
      <c r="A2" s="4"/>
      <c r="B2" s="50" t="s">
        <v>30</v>
      </c>
      <c r="C2" s="50"/>
      <c r="D2" s="50"/>
      <c r="E2" s="50"/>
      <c r="F2" s="50"/>
      <c r="G2" s="4"/>
      <c r="H2" s="4"/>
      <c r="I2" s="4"/>
      <c r="J2" s="4"/>
      <c r="K2" s="4"/>
      <c r="L2" s="4"/>
      <c r="M2" s="4"/>
    </row>
    <row r="3" spans="1:13" ht="18.75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8.5" customHeight="1" x14ac:dyDescent="0.25">
      <c r="A4" s="4"/>
      <c r="B4" s="51" t="s">
        <v>29</v>
      </c>
      <c r="C4" s="51"/>
      <c r="D4" s="51"/>
      <c r="E4" s="51"/>
      <c r="F4" s="51"/>
      <c r="G4" s="4"/>
      <c r="H4" s="4"/>
      <c r="I4" s="4"/>
      <c r="J4" s="4"/>
      <c r="K4" s="4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0" customHeight="1" x14ac:dyDescent="0.25">
      <c r="A6" s="4"/>
      <c r="B6" s="51" t="s">
        <v>22</v>
      </c>
      <c r="C6" s="51"/>
      <c r="D6" s="51"/>
      <c r="E6" s="51"/>
      <c r="F6" s="4"/>
      <c r="G6" s="4"/>
      <c r="H6" s="4"/>
      <c r="I6" s="4"/>
      <c r="J6" s="4"/>
      <c r="K6" s="4"/>
      <c r="L6" s="4"/>
      <c r="M6" s="4"/>
    </row>
    <row r="7" spans="1:13" ht="29.25" customHeight="1" x14ac:dyDescent="0.25">
      <c r="A7" s="4"/>
      <c r="B7" s="51" t="s">
        <v>28</v>
      </c>
      <c r="C7" s="51"/>
      <c r="D7" s="51"/>
      <c r="E7" s="51"/>
      <c r="F7" s="51"/>
      <c r="G7" s="4"/>
      <c r="H7" s="4"/>
      <c r="I7" s="4"/>
      <c r="J7" s="4"/>
      <c r="K7" s="4"/>
      <c r="L7" s="4"/>
      <c r="M7" s="4"/>
    </row>
    <row r="8" spans="1:13" x14ac:dyDescent="0.25">
      <c r="A8" s="4"/>
      <c r="B8" s="53" t="s">
        <v>18</v>
      </c>
      <c r="C8" s="53"/>
      <c r="D8" s="53"/>
      <c r="E8" s="53"/>
      <c r="F8" s="53"/>
      <c r="G8" s="4"/>
      <c r="H8" s="4"/>
      <c r="I8" s="4"/>
      <c r="J8" s="4"/>
      <c r="K8" s="4"/>
      <c r="L8" s="4"/>
      <c r="M8" s="4"/>
    </row>
    <row r="9" spans="1:13" x14ac:dyDescent="0.25">
      <c r="A9" s="4"/>
      <c r="B9" s="53" t="s">
        <v>17</v>
      </c>
      <c r="C9" s="53"/>
      <c r="D9" s="53"/>
      <c r="E9" s="53"/>
      <c r="F9" s="53"/>
      <c r="G9" s="4"/>
      <c r="H9" s="4"/>
      <c r="I9" s="4"/>
      <c r="J9" s="4"/>
      <c r="K9" s="4"/>
      <c r="L9" s="4"/>
      <c r="M9" s="4"/>
    </row>
    <row r="10" spans="1:13" ht="15.75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7.25" customHeight="1" thickBot="1" x14ac:dyDescent="0.3">
      <c r="A11" s="4"/>
      <c r="B11" s="4" t="s">
        <v>12</v>
      </c>
      <c r="C11" s="18">
        <v>20</v>
      </c>
      <c r="D11" s="4" t="s">
        <v>13</v>
      </c>
      <c r="E11" s="6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>
        <f>$C$11*0.000001*100</f>
        <v>2E-3</v>
      </c>
      <c r="D12" s="7" t="s">
        <v>14</v>
      </c>
      <c r="E12" s="8"/>
      <c r="F12" s="4"/>
      <c r="G12" s="4"/>
      <c r="H12" s="4"/>
      <c r="I12" s="4"/>
      <c r="J12" s="4"/>
      <c r="K12" s="4"/>
      <c r="L12" s="4"/>
      <c r="M12" s="4"/>
    </row>
    <row r="13" spans="1:13" ht="16.5" thickBot="1" x14ac:dyDescent="0.3">
      <c r="A13" s="4"/>
      <c r="B13" s="4"/>
      <c r="C13" s="4"/>
      <c r="D13" s="4"/>
      <c r="E13" s="9"/>
      <c r="F13" s="4"/>
      <c r="G13" s="4"/>
      <c r="H13" s="10" t="s">
        <v>19</v>
      </c>
      <c r="I13" s="4"/>
      <c r="J13" s="4"/>
      <c r="K13" s="4"/>
      <c r="L13" s="4"/>
      <c r="M13" s="4"/>
    </row>
    <row r="14" spans="1:13" ht="16.5" thickBot="1" x14ac:dyDescent="0.3">
      <c r="A14" s="4"/>
      <c r="B14" s="4" t="s">
        <v>0</v>
      </c>
      <c r="C14" s="19">
        <v>3001.65</v>
      </c>
      <c r="D14" s="18" t="s">
        <v>1</v>
      </c>
      <c r="E14" s="9"/>
      <c r="F14" s="4"/>
      <c r="G14" s="4"/>
      <c r="H14" s="11" t="s">
        <v>1</v>
      </c>
      <c r="I14" s="4"/>
      <c r="J14" s="4"/>
      <c r="K14" s="4"/>
      <c r="L14" s="4"/>
      <c r="M14" s="4"/>
    </row>
    <row r="15" spans="1:13" ht="16.5" thickBot="1" x14ac:dyDescent="0.3">
      <c r="A15" s="4"/>
      <c r="B15" s="4"/>
      <c r="C15" s="12"/>
      <c r="D15" s="4"/>
      <c r="E15" s="9"/>
      <c r="F15" s="4"/>
      <c r="G15" s="4"/>
      <c r="H15" s="4" t="s">
        <v>2</v>
      </c>
      <c r="I15" s="4"/>
      <c r="J15" s="4"/>
      <c r="K15" s="4"/>
      <c r="L15" s="4"/>
      <c r="M15" s="4"/>
    </row>
    <row r="16" spans="1:13" ht="16.5" thickBot="1" x14ac:dyDescent="0.3">
      <c r="A16" s="4"/>
      <c r="B16" s="4" t="s">
        <v>5</v>
      </c>
      <c r="C16" s="19">
        <v>2999.76</v>
      </c>
      <c r="D16" s="4" t="str">
        <f>$D$14</f>
        <v>psi</v>
      </c>
      <c r="E16" s="9"/>
      <c r="F16" s="4"/>
      <c r="G16" s="4"/>
      <c r="H16" s="4" t="s">
        <v>3</v>
      </c>
      <c r="I16" s="4"/>
      <c r="J16" s="4"/>
      <c r="K16" s="4"/>
      <c r="L16" s="4"/>
      <c r="M16" s="4"/>
    </row>
    <row r="17" spans="1:13" ht="15.75" thickBot="1" x14ac:dyDescent="0.3">
      <c r="A17" s="4"/>
      <c r="B17" s="4"/>
      <c r="C17" s="12"/>
      <c r="D17" s="4"/>
      <c r="E17" s="8"/>
      <c r="F17" s="4"/>
      <c r="G17" s="4"/>
      <c r="H17" s="4" t="s">
        <v>4</v>
      </c>
      <c r="I17" s="4"/>
      <c r="J17" s="4"/>
      <c r="K17" s="4"/>
      <c r="L17" s="4"/>
      <c r="M17" s="4"/>
    </row>
    <row r="18" spans="1:13" ht="15.75" thickBot="1" x14ac:dyDescent="0.3">
      <c r="A18" s="4"/>
      <c r="B18" s="4" t="s">
        <v>9</v>
      </c>
      <c r="C18" s="20">
        <v>60</v>
      </c>
      <c r="D18" s="4" t="s">
        <v>10</v>
      </c>
      <c r="E18" s="8"/>
      <c r="F18" s="4"/>
      <c r="G18" s="4"/>
      <c r="H18" s="42" t="s">
        <v>55</v>
      </c>
      <c r="I18" s="4"/>
      <c r="J18" s="4"/>
      <c r="K18" s="4"/>
      <c r="L18" s="4"/>
      <c r="M18" s="4"/>
    </row>
    <row r="19" spans="1:13" ht="15.75" thickBot="1" x14ac:dyDescent="0.3">
      <c r="A19" s="4"/>
      <c r="B19" s="4"/>
      <c r="C19" s="13">
        <f>$C$18/60</f>
        <v>1</v>
      </c>
      <c r="D19" s="4" t="s">
        <v>11</v>
      </c>
      <c r="E19" s="8"/>
      <c r="F19" s="4"/>
      <c r="G19" s="4"/>
      <c r="H19" s="43"/>
      <c r="I19" s="4"/>
      <c r="J19" s="4"/>
      <c r="K19" s="4"/>
      <c r="L19" s="4"/>
      <c r="M19" s="4"/>
    </row>
    <row r="20" spans="1:13" x14ac:dyDescent="0.25">
      <c r="A20" s="4"/>
      <c r="B20" s="4"/>
      <c r="C20" s="12"/>
      <c r="D20" s="4"/>
      <c r="E20" s="8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 t="s">
        <v>6</v>
      </c>
      <c r="C21" s="12">
        <f>($C$14+$C$16)/2</f>
        <v>3000.7049999999999</v>
      </c>
      <c r="D21" s="4" t="str">
        <f>$D$14</f>
        <v>psi</v>
      </c>
      <c r="E21" s="8"/>
      <c r="F21" s="4"/>
      <c r="G21" s="4"/>
      <c r="H21" s="4"/>
      <c r="I21" s="4"/>
      <c r="J21" s="4"/>
      <c r="K21" s="4"/>
      <c r="L21" s="4"/>
      <c r="M21" s="4"/>
    </row>
    <row r="22" spans="1:13" ht="15.75" x14ac:dyDescent="0.25">
      <c r="A22" s="4"/>
      <c r="B22" s="4" t="s">
        <v>8</v>
      </c>
      <c r="C22" s="14"/>
      <c r="D22" s="4"/>
      <c r="E22" s="9"/>
      <c r="F22" s="4"/>
      <c r="G22" s="4"/>
      <c r="H22" s="4"/>
      <c r="I22" s="4"/>
      <c r="J22" s="4"/>
      <c r="K22" s="4"/>
      <c r="L22" s="4"/>
      <c r="M22" s="4"/>
    </row>
    <row r="23" spans="1:13" ht="15.75" x14ac:dyDescent="0.25">
      <c r="A23" s="4"/>
      <c r="B23" s="4"/>
      <c r="C23" s="12"/>
      <c r="D23" s="4"/>
      <c r="E23" s="9"/>
      <c r="F23" s="4"/>
      <c r="G23" s="4"/>
      <c r="H23" s="4"/>
      <c r="I23" s="4"/>
      <c r="J23" s="4"/>
      <c r="K23" s="4"/>
      <c r="L23" s="4"/>
      <c r="M23" s="4"/>
    </row>
    <row r="24" spans="1:13" ht="15.75" x14ac:dyDescent="0.25">
      <c r="A24" s="4"/>
      <c r="B24" s="4" t="s">
        <v>7</v>
      </c>
      <c r="C24" s="15">
        <f>$C$11/1000000*$C$21*60</f>
        <v>3.6008460000000002</v>
      </c>
      <c r="D24" s="4" t="str">
        <f>$D$14 &amp; "/min"</f>
        <v>psi/min</v>
      </c>
      <c r="E24" s="9"/>
      <c r="F24" s="4"/>
      <c r="G24" s="4"/>
      <c r="H24" s="10" t="s">
        <v>20</v>
      </c>
      <c r="I24" s="4"/>
      <c r="J24" s="4"/>
      <c r="K24" s="4"/>
      <c r="L24" s="4"/>
      <c r="M24" s="4"/>
    </row>
    <row r="25" spans="1:13" ht="15.75" x14ac:dyDescent="0.25">
      <c r="A25" s="4"/>
      <c r="B25" s="4"/>
      <c r="C25" s="12"/>
      <c r="D25" s="4"/>
      <c r="E25" s="9"/>
      <c r="F25" s="4"/>
      <c r="G25" s="4"/>
      <c r="H25" s="4" t="str">
        <f>IF($C$27&gt;0," is greater than zero. A leak up?",$H$26)</f>
        <v xml:space="preserve"> is less than the Leak rate limit of 20 ppm/sec.</v>
      </c>
      <c r="I25" s="4"/>
      <c r="J25" s="4"/>
      <c r="K25" s="4"/>
      <c r="L25" s="4"/>
      <c r="M25" s="4"/>
    </row>
    <row r="26" spans="1:13" ht="15.75" x14ac:dyDescent="0.25">
      <c r="A26" s="4"/>
      <c r="B26" s="4" t="s">
        <v>21</v>
      </c>
      <c r="C26" s="15">
        <f>$C$16-$C$14</f>
        <v>-1.8899999999998727</v>
      </c>
      <c r="D26" s="4" t="str">
        <f>$D$14 &amp; "/min"</f>
        <v>psi/min</v>
      </c>
      <c r="E26" s="9"/>
      <c r="F26" s="4"/>
      <c r="G26" s="4"/>
      <c r="H26" s="16" t="str">
        <f>IF($C$27&lt;-$C$11," is greater than the Leak rate limit of " &amp; $C$11 &amp; " " &amp; $D$11 &amp; ".",$H$27)</f>
        <v xml:space="preserve"> is less than the Leak rate limit of 20 ppm/sec.</v>
      </c>
      <c r="I26" s="4"/>
      <c r="J26" s="4"/>
      <c r="K26" s="4"/>
      <c r="L26" s="4"/>
      <c r="M26" s="4"/>
    </row>
    <row r="27" spans="1:13" x14ac:dyDescent="0.25">
      <c r="A27" s="4"/>
      <c r="B27" s="7" t="s">
        <v>16</v>
      </c>
      <c r="C27" s="17">
        <f>$C$26/$C$21/60*1000000</f>
        <v>-10.497533079725558</v>
      </c>
      <c r="D27" s="4" t="str">
        <f>D11</f>
        <v>ppm/sec</v>
      </c>
      <c r="E27" s="8"/>
      <c r="F27" s="4"/>
      <c r="G27" s="4"/>
      <c r="H27" s="4" t="str">
        <f>IF($C$27=-$C$11," is at the Leak rate limit of "&amp; $C$11 &amp; " " &amp; $D$11 &amp; ".",$H$28)</f>
        <v xml:space="preserve"> is less than the Leak rate limit of 20 ppm/sec.</v>
      </c>
      <c r="I27" s="4"/>
      <c r="J27" s="4"/>
      <c r="K27" s="4"/>
      <c r="L27" s="4"/>
      <c r="M27" s="4"/>
    </row>
    <row r="28" spans="1:13" ht="15.75" x14ac:dyDescent="0.25">
      <c r="A28" s="4"/>
      <c r="B28" s="4"/>
      <c r="C28" s="4"/>
      <c r="D28" s="4"/>
      <c r="E28" s="9"/>
      <c r="F28" s="4"/>
      <c r="G28" s="4"/>
      <c r="H28" s="4" t="str">
        <f>IF($C$27&gt;-$C$11," is less than the Leak rate limit of " &amp; $C$11 &amp; " " &amp; $D$11 &amp; ".",$H$29)</f>
        <v xml:space="preserve"> is less than the Leak rate limit of 20 ppm/sec.</v>
      </c>
      <c r="I28" s="4"/>
      <c r="J28" s="4"/>
      <c r="K28" s="4"/>
      <c r="L28" s="4"/>
      <c r="M28" s="4"/>
    </row>
    <row r="29" spans="1:13" ht="15.75" customHeight="1" x14ac:dyDescent="0.25">
      <c r="A29" s="4"/>
      <c r="B29" s="52" t="str">
        <f>"The Leak rate of " &amp; TEXT($C$27,"0.0") &amp; " " &amp; D27 &amp; " at " &amp; C21 &amp; " " &amp; D21 &amp; $H$25</f>
        <v>The Leak rate of -10.5 ppm/sec at 3000.705 psi is less than the Leak rate limit of 20 ppm/sec.</v>
      </c>
      <c r="C29" s="52"/>
      <c r="D29" s="52"/>
      <c r="E29" s="52"/>
      <c r="F29" s="52"/>
      <c r="G29" s="4"/>
      <c r="H29" s="4" t="s">
        <v>15</v>
      </c>
      <c r="I29" s="4"/>
      <c r="J29" s="4"/>
      <c r="K29" s="4"/>
      <c r="L29" s="4"/>
      <c r="M29" s="4"/>
    </row>
    <row r="30" spans="1:13" ht="15.75" customHeight="1" x14ac:dyDescent="0.25">
      <c r="A30" s="4"/>
      <c r="B30" s="49" t="str">
        <f>"The Leak test result is " &amp; $H$30</f>
        <v>The Leak test result is  PASS.</v>
      </c>
      <c r="C30" s="49"/>
      <c r="D30" s="49"/>
      <c r="E30" s="49"/>
      <c r="F30" s="49"/>
      <c r="G30" s="4"/>
      <c r="H30" s="4" t="str">
        <f>IF($C$27&gt;0," is greater than zero. A leak up?",$H$31)</f>
        <v xml:space="preserve"> PASS.</v>
      </c>
      <c r="I30" s="4"/>
      <c r="J30" s="4"/>
      <c r="K30" s="4"/>
      <c r="L30" s="4"/>
      <c r="M30" s="4"/>
    </row>
    <row r="31" spans="1:13" ht="3.75" customHeight="1" x14ac:dyDescent="0.25">
      <c r="A31" s="4"/>
      <c r="B31" s="4"/>
      <c r="C31" s="4"/>
      <c r="D31" s="4"/>
      <c r="E31" s="8"/>
      <c r="F31" s="4"/>
      <c r="G31" s="4"/>
      <c r="H31" s="4" t="str">
        <f>IF(C27&gt;-C11," PASS.","FAIL.")</f>
        <v xml:space="preserve"> PASS.</v>
      </c>
      <c r="I31" s="4"/>
      <c r="J31" s="4"/>
      <c r="K31" s="4"/>
      <c r="L31" s="4"/>
      <c r="M31" s="4"/>
    </row>
    <row r="32" spans="1:13" ht="15.75" x14ac:dyDescent="0.25">
      <c r="A32" s="4"/>
      <c r="B32" s="8"/>
      <c r="C32" s="4"/>
      <c r="D32" s="4"/>
      <c r="E32" s="9"/>
      <c r="F32" s="4"/>
      <c r="G32" s="4"/>
      <c r="H32" s="4"/>
      <c r="I32" s="4"/>
      <c r="J32" s="4"/>
      <c r="K32" s="4"/>
      <c r="L32" s="4"/>
      <c r="M32" s="4"/>
    </row>
    <row r="33" spans="2:5" ht="15.75" x14ac:dyDescent="0.25">
      <c r="B33" s="2"/>
      <c r="E33" s="3"/>
    </row>
    <row r="34" spans="2:5" ht="15.75" x14ac:dyDescent="0.25">
      <c r="B34" s="3"/>
      <c r="E34" s="3"/>
    </row>
    <row r="35" spans="2:5" ht="15.75" x14ac:dyDescent="0.25">
      <c r="E35" s="3"/>
    </row>
    <row r="36" spans="2:5" x14ac:dyDescent="0.25">
      <c r="E36" s="1"/>
    </row>
    <row r="37" spans="2:5" ht="15.75" x14ac:dyDescent="0.25">
      <c r="E37" s="2"/>
    </row>
    <row r="38" spans="2:5" ht="15.75" x14ac:dyDescent="0.25">
      <c r="E38" s="3"/>
    </row>
    <row r="39" spans="2:5" ht="15.75" x14ac:dyDescent="0.25">
      <c r="E39" s="3"/>
    </row>
    <row r="40" spans="2:5" ht="15.75" x14ac:dyDescent="0.25">
      <c r="E40" s="3"/>
    </row>
  </sheetData>
  <sheetProtection sheet="1" objects="1" scenarios="1" formatCells="0" formatColumns="0" formatRows="0" selectLockedCells="1"/>
  <mergeCells count="8">
    <mergeCell ref="B30:F30"/>
    <mergeCell ref="B2:F2"/>
    <mergeCell ref="B6:E6"/>
    <mergeCell ref="B4:F4"/>
    <mergeCell ref="B29:F29"/>
    <mergeCell ref="B9:F9"/>
    <mergeCell ref="B7:F7"/>
    <mergeCell ref="B8:F8"/>
  </mergeCells>
  <conditionalFormatting sqref="B30:F30">
    <cfRule type="containsText" dxfId="1" priority="2" operator="containsText" text="PASS">
      <formula>NOT(ISERROR(SEARCH("PASS",B30)))</formula>
    </cfRule>
    <cfRule type="containsText" dxfId="0" priority="1" operator="containsText" text="FAIL">
      <formula>NOT(ISERROR(SEARCH("FAIL",B30)))</formula>
    </cfRule>
  </conditionalFormatting>
  <dataValidations count="1">
    <dataValidation type="list" errorStyle="information" showInputMessage="1" showErrorMessage="1" error="Choose a unit from the list or add another unit to the list on the right and choose it" promptTitle="Choose unit" sqref="D14">
      <formula1>Unit</formula1>
    </dataValidation>
  </dataValidation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showRuler="0" zoomScale="80" zoomScaleNormal="80" zoomScalePageLayoutView="90" workbookViewId="0">
      <selection activeCell="D35" sqref="D35"/>
    </sheetView>
  </sheetViews>
  <sheetFormatPr defaultRowHeight="15" x14ac:dyDescent="0.25"/>
  <cols>
    <col min="1" max="1" width="1.28515625" style="4" customWidth="1"/>
    <col min="2" max="2" width="5" style="32" bestFit="1" customWidth="1"/>
    <col min="3" max="3" width="21" style="21" customWidth="1"/>
    <col min="4" max="4" width="7.140625" style="21" customWidth="1"/>
    <col min="5" max="5" width="4.7109375" style="21" customWidth="1"/>
    <col min="6" max="6" width="11.85546875" style="21" customWidth="1"/>
    <col min="7" max="7" width="8.28515625" style="21" customWidth="1"/>
    <col min="8" max="8" width="42.42578125" style="21" customWidth="1"/>
    <col min="9" max="16384" width="9.140625" style="21"/>
  </cols>
  <sheetData>
    <row r="1" spans="1:8" s="4" customFormat="1" ht="4.5" customHeight="1" x14ac:dyDescent="0.25"/>
    <row r="2" spans="1:8" ht="15" customHeight="1" x14ac:dyDescent="0.3">
      <c r="B2" s="50" t="s">
        <v>31</v>
      </c>
      <c r="C2" s="50"/>
      <c r="D2" s="50"/>
      <c r="E2" s="50"/>
      <c r="F2" s="50"/>
      <c r="G2" s="50"/>
      <c r="H2" s="50"/>
    </row>
    <row r="3" spans="1:8" ht="28.7" customHeight="1" x14ac:dyDescent="0.25">
      <c r="B3" s="64" t="s">
        <v>50</v>
      </c>
      <c r="C3" s="64"/>
      <c r="D3" s="64"/>
      <c r="E3" s="64"/>
      <c r="F3" s="64"/>
      <c r="G3" s="64"/>
      <c r="H3" s="64"/>
    </row>
    <row r="4" spans="1:8" x14ac:dyDescent="0.25">
      <c r="B4" s="64" t="s">
        <v>51</v>
      </c>
      <c r="C4" s="64"/>
      <c r="D4" s="64"/>
      <c r="E4" s="64"/>
      <c r="F4" s="64"/>
      <c r="G4" s="64"/>
      <c r="H4" s="64"/>
    </row>
    <row r="5" spans="1:8" x14ac:dyDescent="0.25">
      <c r="B5" s="68" t="s">
        <v>52</v>
      </c>
      <c r="C5" s="68"/>
      <c r="D5" s="68"/>
      <c r="E5" s="68"/>
      <c r="F5" s="68"/>
      <c r="G5" s="68"/>
      <c r="H5" s="68"/>
    </row>
    <row r="6" spans="1:8" x14ac:dyDescent="0.25">
      <c r="A6" s="11"/>
      <c r="B6" s="66" t="s">
        <v>53</v>
      </c>
      <c r="C6" s="67"/>
      <c r="D6" s="67"/>
      <c r="E6" s="67"/>
      <c r="F6" s="67"/>
      <c r="G6" s="67"/>
      <c r="H6" s="67"/>
    </row>
    <row r="7" spans="1:8" ht="28.7" customHeight="1" x14ac:dyDescent="0.25">
      <c r="A7" s="11"/>
      <c r="B7" s="66" t="s">
        <v>54</v>
      </c>
      <c r="C7" s="66"/>
      <c r="D7" s="66"/>
      <c r="E7" s="66"/>
      <c r="F7" s="66"/>
      <c r="G7" s="66"/>
      <c r="H7" s="66"/>
    </row>
    <row r="8" spans="1:8" ht="15.75" thickBot="1" x14ac:dyDescent="0.3">
      <c r="B8" s="22"/>
      <c r="C8" s="23"/>
      <c r="D8" s="23"/>
      <c r="E8" s="23"/>
      <c r="F8" s="23"/>
      <c r="G8" s="23"/>
      <c r="H8" s="23"/>
    </row>
    <row r="9" spans="1:8" ht="28.7" customHeight="1" x14ac:dyDescent="0.25">
      <c r="B9" s="44">
        <v>1</v>
      </c>
      <c r="C9" s="54" t="s">
        <v>44</v>
      </c>
      <c r="D9" s="54"/>
      <c r="E9" s="54"/>
      <c r="F9" s="54"/>
      <c r="G9" s="54"/>
      <c r="H9" s="55"/>
    </row>
    <row r="10" spans="1:8" ht="28.7" customHeight="1" x14ac:dyDescent="0.25">
      <c r="B10" s="45" t="str">
        <f>COUNTA($B$9:B9)+1 &amp; "."</f>
        <v>2.</v>
      </c>
      <c r="C10" s="56" t="s">
        <v>35</v>
      </c>
      <c r="D10" s="56"/>
      <c r="E10" s="56"/>
      <c r="F10" s="56"/>
      <c r="G10" s="56"/>
      <c r="H10" s="57"/>
    </row>
    <row r="11" spans="1:8" x14ac:dyDescent="0.25">
      <c r="B11" s="45" t="str">
        <f>COUNTA($B$9:B10)+1 &amp; "."</f>
        <v>3.</v>
      </c>
      <c r="C11" s="56" t="s">
        <v>25</v>
      </c>
      <c r="D11" s="56"/>
      <c r="E11" s="56"/>
      <c r="F11" s="56"/>
      <c r="G11" s="56"/>
      <c r="H11" s="57"/>
    </row>
    <row r="12" spans="1:8" ht="15.75" thickBot="1" x14ac:dyDescent="0.3">
      <c r="B12" s="45" t="str">
        <f>COUNTA($B$9:B11)+1 &amp; "."</f>
        <v>4.</v>
      </c>
      <c r="C12" s="56" t="s">
        <v>32</v>
      </c>
      <c r="D12" s="60"/>
      <c r="E12" s="60"/>
      <c r="F12" s="56"/>
      <c r="G12" s="56"/>
      <c r="H12" s="57"/>
    </row>
    <row r="13" spans="1:8" ht="15.75" thickBot="1" x14ac:dyDescent="0.3">
      <c r="B13" s="45"/>
      <c r="C13" s="24" t="s">
        <v>38</v>
      </c>
      <c r="D13" s="38">
        <v>85.1</v>
      </c>
      <c r="E13" s="39" t="s">
        <v>1</v>
      </c>
      <c r="F13" s="25"/>
      <c r="G13" s="26"/>
      <c r="H13" s="27"/>
    </row>
    <row r="14" spans="1:8" ht="15.75" thickBot="1" x14ac:dyDescent="0.3">
      <c r="B14" s="45" t="str">
        <f>COUNTA($B$9:B13)+1 &amp; "."</f>
        <v>5.</v>
      </c>
      <c r="C14" s="56" t="s">
        <v>27</v>
      </c>
      <c r="D14" s="63"/>
      <c r="E14" s="65"/>
      <c r="F14" s="56"/>
      <c r="G14" s="56"/>
      <c r="H14" s="57"/>
    </row>
    <row r="15" spans="1:8" ht="15.75" thickBot="1" x14ac:dyDescent="0.3">
      <c r="B15" s="45"/>
      <c r="C15" s="24" t="s">
        <v>37</v>
      </c>
      <c r="D15" s="38">
        <v>107.5</v>
      </c>
      <c r="E15" s="28" t="str">
        <f>$E$13</f>
        <v>psi</v>
      </c>
      <c r="F15" s="25"/>
      <c r="G15" s="26"/>
      <c r="H15" s="27"/>
    </row>
    <row r="16" spans="1:8" ht="17.25" customHeight="1" x14ac:dyDescent="0.25">
      <c r="B16" s="45"/>
      <c r="C16" s="24" t="s">
        <v>23</v>
      </c>
      <c r="D16" s="29">
        <f>D15-D13</f>
        <v>22.400000000000006</v>
      </c>
      <c r="E16" s="28" t="str">
        <f>$E$13</f>
        <v>psi</v>
      </c>
      <c r="F16" s="30" t="s">
        <v>24</v>
      </c>
      <c r="G16" s="31">
        <f>D16/D13</f>
        <v>0.26321974148061111</v>
      </c>
      <c r="H16" s="27"/>
    </row>
    <row r="17" spans="2:8" ht="28.7" customHeight="1" x14ac:dyDescent="0.25">
      <c r="B17" s="45"/>
      <c r="C17" s="56" t="s">
        <v>33</v>
      </c>
      <c r="D17" s="65"/>
      <c r="E17" s="56"/>
      <c r="F17" s="56"/>
      <c r="G17" s="56"/>
      <c r="H17" s="57"/>
    </row>
    <row r="18" spans="2:8" x14ac:dyDescent="0.25">
      <c r="B18" s="45"/>
      <c r="C18" s="56" t="str">
        <f>"With two low volume gauges, the pressure difference should be about 25%, or "&amp; TEXT(25%*D13,"0.00") &amp; " " &amp; E13</f>
        <v>With two low volume gauges, the pressure difference should be about 25%, or 21.28 psi</v>
      </c>
      <c r="D18" s="56"/>
      <c r="E18" s="56"/>
      <c r="F18" s="56"/>
      <c r="G18" s="56"/>
      <c r="H18" s="57"/>
    </row>
    <row r="19" spans="2:8" ht="28.7" customHeight="1" x14ac:dyDescent="0.25">
      <c r="B19" s="45"/>
      <c r="C19" s="56" t="str">
        <f>"With one low volume gauge and a higher volume gauge, the pressure difference should be about 15% to 20%, or "&amp; TEXT(15%*D13,"0.00") &amp; " to " &amp; TEXT(20%*D13,"0.00") &amp; " " &amp; E13</f>
        <v>With one low volume gauge and a higher volume gauge, the pressure difference should be about 15% to 20%, or 12.77 to 17.02 psi</v>
      </c>
      <c r="D19" s="56"/>
      <c r="E19" s="56"/>
      <c r="F19" s="56"/>
      <c r="G19" s="56"/>
      <c r="H19" s="57"/>
    </row>
    <row r="20" spans="2:8" ht="28.7" customHeight="1" thickBot="1" x14ac:dyDescent="0.3">
      <c r="B20" s="46" t="str">
        <f>COUNTA($B$9:B19)+1 &amp; "."</f>
        <v>6.</v>
      </c>
      <c r="C20" s="61" t="s">
        <v>34</v>
      </c>
      <c r="D20" s="61"/>
      <c r="E20" s="61"/>
      <c r="F20" s="61"/>
      <c r="G20" s="61"/>
      <c r="H20" s="62"/>
    </row>
    <row r="21" spans="2:8" ht="15.75" thickBot="1" x14ac:dyDescent="0.3">
      <c r="B21" s="47"/>
      <c r="C21" s="64"/>
      <c r="D21" s="64"/>
      <c r="E21" s="64"/>
      <c r="F21" s="64"/>
      <c r="G21" s="64"/>
      <c r="H21" s="64"/>
    </row>
    <row r="22" spans="2:8" ht="28.7" customHeight="1" x14ac:dyDescent="0.25">
      <c r="B22" s="44" t="str">
        <f>COUNTA($B$9:B21)+1 &amp; "."</f>
        <v>7.</v>
      </c>
      <c r="C22" s="54" t="s">
        <v>45</v>
      </c>
      <c r="D22" s="54"/>
      <c r="E22" s="54"/>
      <c r="F22" s="54"/>
      <c r="G22" s="54"/>
      <c r="H22" s="55"/>
    </row>
    <row r="23" spans="2:8" ht="15" customHeight="1" x14ac:dyDescent="0.25">
      <c r="B23" s="45"/>
      <c r="C23" s="56" t="s">
        <v>46</v>
      </c>
      <c r="D23" s="56"/>
      <c r="E23" s="56"/>
      <c r="F23" s="56"/>
      <c r="G23" s="56"/>
      <c r="H23" s="57"/>
    </row>
    <row r="24" spans="2:8" ht="15" customHeight="1" x14ac:dyDescent="0.25">
      <c r="B24" s="45" t="str">
        <f>COUNTA($B$9:B23)+1 &amp; "."</f>
        <v>8.</v>
      </c>
      <c r="C24" s="56" t="s">
        <v>25</v>
      </c>
      <c r="D24" s="56"/>
      <c r="E24" s="56"/>
      <c r="F24" s="56"/>
      <c r="G24" s="56"/>
      <c r="H24" s="57"/>
    </row>
    <row r="25" spans="2:8" ht="15.75" customHeight="1" thickBot="1" x14ac:dyDescent="0.3">
      <c r="B25" s="45" t="str">
        <f>COUNTA($B$9:B24)+1 &amp; "."</f>
        <v>9.</v>
      </c>
      <c r="C25" s="56" t="s">
        <v>32</v>
      </c>
      <c r="D25" s="60"/>
      <c r="E25" s="56"/>
      <c r="F25" s="56"/>
      <c r="G25" s="56"/>
      <c r="H25" s="57"/>
    </row>
    <row r="26" spans="2:8" ht="15.75" thickBot="1" x14ac:dyDescent="0.3">
      <c r="B26" s="45"/>
      <c r="C26" s="24" t="s">
        <v>38</v>
      </c>
      <c r="D26" s="38">
        <v>1124.8</v>
      </c>
      <c r="E26" s="28" t="str">
        <f>$E$13</f>
        <v>psi</v>
      </c>
      <c r="F26" s="25"/>
      <c r="G26" s="26"/>
      <c r="H26" s="27"/>
    </row>
    <row r="27" spans="2:8" ht="15.75" thickBot="1" x14ac:dyDescent="0.3">
      <c r="B27" s="45" t="str">
        <f>COUNTA($B$9:B26)+1 &amp; "."</f>
        <v>10.</v>
      </c>
      <c r="C27" s="26" t="s">
        <v>26</v>
      </c>
      <c r="D27" s="33"/>
      <c r="E27" s="26"/>
      <c r="F27" s="26"/>
      <c r="G27" s="26"/>
      <c r="H27" s="27"/>
    </row>
    <row r="28" spans="2:8" ht="15.75" thickBot="1" x14ac:dyDescent="0.3">
      <c r="B28" s="45"/>
      <c r="C28" s="24" t="s">
        <v>37</v>
      </c>
      <c r="D28" s="38">
        <v>854.1</v>
      </c>
      <c r="E28" s="28" t="str">
        <f>$E$13</f>
        <v>psi</v>
      </c>
      <c r="F28" s="25"/>
      <c r="G28" s="26"/>
      <c r="H28" s="27"/>
    </row>
    <row r="29" spans="2:8" ht="17.25" customHeight="1" x14ac:dyDescent="0.25">
      <c r="B29" s="45"/>
      <c r="C29" s="24" t="s">
        <v>23</v>
      </c>
      <c r="D29" s="29">
        <f>D28-D26</f>
        <v>-270.69999999999993</v>
      </c>
      <c r="E29" s="28" t="str">
        <f>$E$13</f>
        <v>psi</v>
      </c>
      <c r="F29" s="30" t="s">
        <v>24</v>
      </c>
      <c r="G29" s="31">
        <f>D29/D26</f>
        <v>-0.24066500711237548</v>
      </c>
      <c r="H29" s="27"/>
    </row>
    <row r="30" spans="2:8" ht="28.7" customHeight="1" x14ac:dyDescent="0.25">
      <c r="B30" s="45"/>
      <c r="C30" s="56" t="s">
        <v>33</v>
      </c>
      <c r="D30" s="56"/>
      <c r="E30" s="56"/>
      <c r="F30" s="56"/>
      <c r="G30" s="56"/>
      <c r="H30" s="57"/>
    </row>
    <row r="31" spans="2:8" x14ac:dyDescent="0.25">
      <c r="B31" s="45"/>
      <c r="C31" s="56" t="str">
        <f>"With two low volume gauges, the pressure difference should be about -25%, or "&amp; TEXT(-25%*D26,"0.00") &amp; " " &amp; E26</f>
        <v>With two low volume gauges, the pressure difference should be about -25%, or -281.20 psi</v>
      </c>
      <c r="D31" s="56"/>
      <c r="E31" s="56"/>
      <c r="F31" s="56"/>
      <c r="G31" s="56"/>
      <c r="H31" s="57"/>
    </row>
    <row r="32" spans="2:8" ht="28.7" customHeight="1" thickBot="1" x14ac:dyDescent="0.3">
      <c r="B32" s="46"/>
      <c r="C32" s="61" t="str">
        <f>"With one low volume gauge and a higher volume gauge, the pressure difference should be about -15% to -20%, or "&amp; TEXT(-15%*D26,"0.00") &amp; " to " &amp; TEXT(-20%*D26,"0.00") &amp; " " &amp; E26</f>
        <v>With one low volume gauge and a higher volume gauge, the pressure difference should be about -15% to -20%, or -168.72 to -224.96 psi</v>
      </c>
      <c r="D32" s="61"/>
      <c r="E32" s="61"/>
      <c r="F32" s="61"/>
      <c r="G32" s="61"/>
      <c r="H32" s="62"/>
    </row>
    <row r="33" spans="2:8" x14ac:dyDescent="0.25">
      <c r="B33" s="44" t="str">
        <f>COUNTA($B$9:B32)+1 &amp; "."</f>
        <v>11.</v>
      </c>
      <c r="C33" s="40" t="s">
        <v>47</v>
      </c>
      <c r="D33" s="40"/>
      <c r="E33" s="40"/>
      <c r="F33" s="40"/>
      <c r="G33" s="40"/>
      <c r="H33" s="41"/>
    </row>
    <row r="34" spans="2:8" ht="15.75" customHeight="1" thickBot="1" x14ac:dyDescent="0.3">
      <c r="B34" s="45" t="str">
        <f>COUNTA($B$9:B33)+1 &amp; "."</f>
        <v>12.</v>
      </c>
      <c r="C34" s="56" t="s">
        <v>32</v>
      </c>
      <c r="D34" s="60"/>
      <c r="E34" s="56"/>
      <c r="F34" s="56"/>
      <c r="G34" s="56"/>
      <c r="H34" s="57"/>
    </row>
    <row r="35" spans="2:8" ht="15.75" thickBot="1" x14ac:dyDescent="0.3">
      <c r="B35" s="45"/>
      <c r="C35" s="24" t="s">
        <v>38</v>
      </c>
      <c r="D35" s="38">
        <v>998.3</v>
      </c>
      <c r="E35" s="28" t="str">
        <f>$E$13</f>
        <v>psi</v>
      </c>
      <c r="F35" s="25"/>
      <c r="G35" s="26"/>
      <c r="H35" s="27"/>
    </row>
    <row r="36" spans="2:8" ht="15.75" thickBot="1" x14ac:dyDescent="0.3">
      <c r="B36" s="45" t="str">
        <f>COUNTA($B$9:B35)+1 &amp; "."</f>
        <v>13.</v>
      </c>
      <c r="C36" s="26" t="s">
        <v>39</v>
      </c>
      <c r="D36" s="33"/>
      <c r="E36" s="26"/>
      <c r="F36" s="26"/>
      <c r="G36" s="26"/>
      <c r="H36" s="27"/>
    </row>
    <row r="37" spans="2:8" ht="15.75" thickBot="1" x14ac:dyDescent="0.3">
      <c r="B37" s="45"/>
      <c r="C37" s="24" t="s">
        <v>37</v>
      </c>
      <c r="D37" s="38">
        <v>1004.4</v>
      </c>
      <c r="E37" s="28" t="str">
        <f>$E$13</f>
        <v>psi</v>
      </c>
      <c r="F37" s="25"/>
      <c r="G37" s="26"/>
      <c r="H37" s="27"/>
    </row>
    <row r="38" spans="2:8" ht="17.25" customHeight="1" x14ac:dyDescent="0.25">
      <c r="B38" s="45"/>
      <c r="C38" s="24" t="s">
        <v>23</v>
      </c>
      <c r="D38" s="24">
        <f>D37-D35</f>
        <v>6.1000000000000227</v>
      </c>
      <c r="E38" s="28" t="str">
        <f>$E$13</f>
        <v>psi</v>
      </c>
      <c r="F38" s="30" t="s">
        <v>24</v>
      </c>
      <c r="G38" s="31">
        <f>D38/D35</f>
        <v>6.1103876590203575E-3</v>
      </c>
      <c r="H38" s="27"/>
    </row>
    <row r="39" spans="2:8" ht="28.7" customHeight="1" x14ac:dyDescent="0.25">
      <c r="B39" s="45"/>
      <c r="C39" s="56" t="s">
        <v>33</v>
      </c>
      <c r="D39" s="56"/>
      <c r="E39" s="56"/>
      <c r="F39" s="56"/>
      <c r="G39" s="56"/>
      <c r="H39" s="57"/>
    </row>
    <row r="40" spans="2:8" x14ac:dyDescent="0.25">
      <c r="B40" s="45"/>
      <c r="C40" s="56" t="str">
        <f>"With two low volume gauges, the pressure difference should be about 0.5%, or "&amp; TEXT(0.5%*D37,"0.00") &amp; " " &amp; E37</f>
        <v>With two low volume gauges, the pressure difference should be about 0.5%, or 5.02 psi</v>
      </c>
      <c r="D40" s="56"/>
      <c r="E40" s="56"/>
      <c r="F40" s="56"/>
      <c r="G40" s="56"/>
      <c r="H40" s="57"/>
    </row>
    <row r="41" spans="2:8" ht="28.7" customHeight="1" x14ac:dyDescent="0.25">
      <c r="B41" s="45"/>
      <c r="C41" s="56" t="str">
        <f>"With one low volume gauge and a higher volume gauge, the pressure difference should be about 0.4%, or "&amp; TEXT(0.4%*D35,"0.00") &amp; " " &amp; E35</f>
        <v>With one low volume gauge and a higher volume gauge, the pressure difference should be about 0.4%, or 3.99 psi</v>
      </c>
      <c r="D41" s="56"/>
      <c r="E41" s="56"/>
      <c r="F41" s="56"/>
      <c r="G41" s="56"/>
      <c r="H41" s="57"/>
    </row>
    <row r="42" spans="2:8" ht="30" customHeight="1" thickBot="1" x14ac:dyDescent="0.3">
      <c r="B42" s="46" t="str">
        <f>COUNTA($B$9:B41)+1 &amp; "."</f>
        <v>14.</v>
      </c>
      <c r="C42" s="58" t="s">
        <v>48</v>
      </c>
      <c r="D42" s="58"/>
      <c r="E42" s="58"/>
      <c r="F42" s="58"/>
      <c r="G42" s="58"/>
      <c r="H42" s="59"/>
    </row>
    <row r="43" spans="2:8" ht="15.75" thickBot="1" x14ac:dyDescent="0.3">
      <c r="B43" s="48"/>
      <c r="C43" s="36"/>
      <c r="D43" s="37"/>
      <c r="E43" s="37"/>
      <c r="F43" s="37"/>
      <c r="G43" s="37"/>
      <c r="H43" s="37"/>
    </row>
    <row r="44" spans="2:8" x14ac:dyDescent="0.25">
      <c r="B44" s="44" t="str">
        <f>COUNTA($B$9:B43)+1 &amp; "."</f>
        <v>15.</v>
      </c>
      <c r="C44" s="54" t="s">
        <v>40</v>
      </c>
      <c r="D44" s="54"/>
      <c r="E44" s="54"/>
      <c r="F44" s="54"/>
      <c r="G44" s="54"/>
      <c r="H44" s="55"/>
    </row>
    <row r="45" spans="2:8" ht="15" customHeight="1" x14ac:dyDescent="0.25">
      <c r="B45" s="45"/>
      <c r="C45" s="56" t="s">
        <v>41</v>
      </c>
      <c r="D45" s="56"/>
      <c r="E45" s="56"/>
      <c r="F45" s="56"/>
      <c r="G45" s="56"/>
      <c r="H45" s="57"/>
    </row>
    <row r="46" spans="2:8" x14ac:dyDescent="0.25">
      <c r="B46" s="45"/>
      <c r="C46" s="56" t="s">
        <v>36</v>
      </c>
      <c r="D46" s="56"/>
      <c r="E46" s="56"/>
      <c r="F46" s="56"/>
      <c r="G46" s="56"/>
      <c r="H46" s="57"/>
    </row>
    <row r="47" spans="2:8" x14ac:dyDescent="0.25">
      <c r="B47" s="45" t="str">
        <f>COUNTA($B$9:B46)+1 &amp; "."</f>
        <v>16.</v>
      </c>
      <c r="C47" s="56" t="s">
        <v>25</v>
      </c>
      <c r="D47" s="56"/>
      <c r="E47" s="56"/>
      <c r="F47" s="56"/>
      <c r="G47" s="56"/>
      <c r="H47" s="57"/>
    </row>
    <row r="48" spans="2:8" ht="15.75" thickBot="1" x14ac:dyDescent="0.3">
      <c r="B48" s="45" t="str">
        <f>COUNTA($B$9:B47)+1 &amp; "."</f>
        <v>17.</v>
      </c>
      <c r="C48" s="56" t="s">
        <v>32</v>
      </c>
      <c r="D48" s="60"/>
      <c r="E48" s="56"/>
      <c r="F48" s="56"/>
      <c r="G48" s="56"/>
      <c r="H48" s="57"/>
    </row>
    <row r="49" spans="2:8" ht="15.75" thickBot="1" x14ac:dyDescent="0.3">
      <c r="B49" s="45"/>
      <c r="C49" s="24" t="s">
        <v>38</v>
      </c>
      <c r="D49" s="38">
        <v>3095.9</v>
      </c>
      <c r="E49" s="28" t="str">
        <f>$E$13</f>
        <v>psi</v>
      </c>
      <c r="F49" s="25"/>
      <c r="G49" s="26"/>
      <c r="H49" s="27"/>
    </row>
    <row r="50" spans="2:8" ht="15.75" thickBot="1" x14ac:dyDescent="0.3">
      <c r="B50" s="45" t="str">
        <f>COUNTA($B$9:B49)+1&amp;"."</f>
        <v>18.</v>
      </c>
      <c r="C50" s="56" t="s">
        <v>26</v>
      </c>
      <c r="D50" s="63"/>
      <c r="E50" s="56"/>
      <c r="F50" s="56"/>
      <c r="G50" s="56"/>
      <c r="H50" s="57"/>
    </row>
    <row r="51" spans="2:8" ht="15.75" thickBot="1" x14ac:dyDescent="0.3">
      <c r="B51" s="45"/>
      <c r="C51" s="24" t="s">
        <v>37</v>
      </c>
      <c r="D51" s="38">
        <v>2351.8000000000002</v>
      </c>
      <c r="E51" s="28" t="str">
        <f>$E$13</f>
        <v>psi</v>
      </c>
      <c r="F51" s="25"/>
      <c r="G51" s="26"/>
      <c r="H51" s="27"/>
    </row>
    <row r="52" spans="2:8" ht="17.25" customHeight="1" x14ac:dyDescent="0.25">
      <c r="B52" s="45"/>
      <c r="C52" s="24" t="s">
        <v>23</v>
      </c>
      <c r="D52" s="29">
        <f>D51-D49</f>
        <v>-744.09999999999991</v>
      </c>
      <c r="E52" s="28" t="str">
        <f>$E$13</f>
        <v>psi</v>
      </c>
      <c r="F52" s="30" t="s">
        <v>24</v>
      </c>
      <c r="G52" s="31">
        <f>D52/D49</f>
        <v>-0.24035014050841433</v>
      </c>
      <c r="H52" s="27"/>
    </row>
    <row r="53" spans="2:8" ht="28.7" customHeight="1" x14ac:dyDescent="0.25">
      <c r="B53" s="45"/>
      <c r="C53" s="56" t="s">
        <v>33</v>
      </c>
      <c r="D53" s="56"/>
      <c r="E53" s="56"/>
      <c r="F53" s="56"/>
      <c r="G53" s="56"/>
      <c r="H53" s="57"/>
    </row>
    <row r="54" spans="2:8" x14ac:dyDescent="0.25">
      <c r="B54" s="45"/>
      <c r="C54" s="56" t="str">
        <f>"With two low volume gauges, the pressure difference should be about -25%, or "&amp; TEXT(-25%*D49,"0.00") &amp; " " &amp; E49</f>
        <v>With two low volume gauges, the pressure difference should be about -25%, or -773.98 psi</v>
      </c>
      <c r="D54" s="56"/>
      <c r="E54" s="56"/>
      <c r="F54" s="56"/>
      <c r="G54" s="56"/>
      <c r="H54" s="57"/>
    </row>
    <row r="55" spans="2:8" ht="28.7" customHeight="1" thickBot="1" x14ac:dyDescent="0.3">
      <c r="B55" s="46"/>
      <c r="C55" s="61" t="str">
        <f>"With one low volume gauge and a higher volume gauge, the pressure difference should be about -15% to -20%, or "&amp; TEXT(-15%*D49,"0.00") &amp; " to " &amp; TEXT(-20%*D49,"0.00") &amp; " " &amp; E49</f>
        <v>With one low volume gauge and a higher volume gauge, the pressure difference should be about -15% to -20%, or -464.39 to -619.18 psi</v>
      </c>
      <c r="D55" s="61"/>
      <c r="E55" s="61"/>
      <c r="F55" s="61"/>
      <c r="G55" s="61"/>
      <c r="H55" s="62"/>
    </row>
    <row r="56" spans="2:8" x14ac:dyDescent="0.25">
      <c r="B56" s="44" t="str">
        <f>COUNTA($B$9:B55)+1 &amp; "."</f>
        <v>19.</v>
      </c>
      <c r="C56" s="34" t="s">
        <v>42</v>
      </c>
      <c r="D56" s="34"/>
      <c r="E56" s="34"/>
      <c r="F56" s="34"/>
      <c r="G56" s="34"/>
      <c r="H56" s="35"/>
    </row>
    <row r="57" spans="2:8" ht="15.75" customHeight="1" thickBot="1" x14ac:dyDescent="0.3">
      <c r="B57" s="45" t="str">
        <f>COUNTA($B$9:B56)+1 &amp; "."</f>
        <v>20.</v>
      </c>
      <c r="C57" s="56" t="s">
        <v>32</v>
      </c>
      <c r="D57" s="60"/>
      <c r="E57" s="56"/>
      <c r="F57" s="56"/>
      <c r="G57" s="56"/>
      <c r="H57" s="57"/>
    </row>
    <row r="58" spans="2:8" ht="15.75" thickBot="1" x14ac:dyDescent="0.3">
      <c r="B58" s="45"/>
      <c r="C58" s="24" t="s">
        <v>38</v>
      </c>
      <c r="D58" s="38">
        <v>2724.7</v>
      </c>
      <c r="E58" s="28" t="str">
        <f>$E$13</f>
        <v>psi</v>
      </c>
      <c r="F58" s="25"/>
      <c r="G58" s="26"/>
      <c r="H58" s="27"/>
    </row>
    <row r="59" spans="2:8" ht="15.75" thickBot="1" x14ac:dyDescent="0.3">
      <c r="B59" s="45" t="str">
        <f>COUNTA($B$9:B58)+1 &amp; "."</f>
        <v>21.</v>
      </c>
      <c r="C59" s="26" t="s">
        <v>43</v>
      </c>
      <c r="D59" s="33"/>
      <c r="E59" s="26"/>
      <c r="F59" s="26"/>
      <c r="G59" s="26"/>
      <c r="H59" s="27"/>
    </row>
    <row r="60" spans="2:8" ht="15.75" thickBot="1" x14ac:dyDescent="0.3">
      <c r="B60" s="45"/>
      <c r="C60" s="24" t="s">
        <v>37</v>
      </c>
      <c r="D60" s="38">
        <v>2715.1</v>
      </c>
      <c r="E60" s="28" t="str">
        <f>$E$13</f>
        <v>psi</v>
      </c>
      <c r="F60" s="25"/>
      <c r="G60" s="26"/>
      <c r="H60" s="27"/>
    </row>
    <row r="61" spans="2:8" ht="17.25" customHeight="1" x14ac:dyDescent="0.25">
      <c r="B61" s="45"/>
      <c r="C61" s="24" t="s">
        <v>23</v>
      </c>
      <c r="D61" s="29">
        <f>D60-D58</f>
        <v>-9.5999999999999091</v>
      </c>
      <c r="E61" s="28" t="str">
        <f>$E$13</f>
        <v>psi</v>
      </c>
      <c r="F61" s="30" t="s">
        <v>24</v>
      </c>
      <c r="G61" s="31">
        <f>D61/D58</f>
        <v>-3.5233236686607367E-3</v>
      </c>
      <c r="H61" s="27"/>
    </row>
    <row r="62" spans="2:8" ht="28.7" customHeight="1" x14ac:dyDescent="0.25">
      <c r="B62" s="45"/>
      <c r="C62" s="56" t="s">
        <v>33</v>
      </c>
      <c r="D62" s="56"/>
      <c r="E62" s="56"/>
      <c r="F62" s="56"/>
      <c r="G62" s="56"/>
      <c r="H62" s="57"/>
    </row>
    <row r="63" spans="2:8" x14ac:dyDescent="0.25">
      <c r="B63" s="45"/>
      <c r="C63" s="56" t="str">
        <f>"With two low volume gauges, the pressure difference should be about -0.5%, or "&amp; TEXT(-0.5%*D60,"0.00") &amp; " " &amp; E60</f>
        <v>With two low volume gauges, the pressure difference should be about -0.5%, or -13.58 psi</v>
      </c>
      <c r="D63" s="56"/>
      <c r="E63" s="56"/>
      <c r="F63" s="56"/>
      <c r="G63" s="56"/>
      <c r="H63" s="57"/>
    </row>
    <row r="64" spans="2:8" ht="28.7" customHeight="1" x14ac:dyDescent="0.25">
      <c r="B64" s="45"/>
      <c r="C64" s="56" t="str">
        <f>"With one low volume gauge and a higher volume gauge, the pressure difference should be about -0.4%, or "&amp; TEXT(-0.4%*D58,"0.00") &amp; " " &amp; E58</f>
        <v>With one low volume gauge and a higher volume gauge, the pressure difference should be about -0.4%, or -10.90 psi</v>
      </c>
      <c r="D64" s="56"/>
      <c r="E64" s="56"/>
      <c r="F64" s="56"/>
      <c r="G64" s="56"/>
      <c r="H64" s="57"/>
    </row>
    <row r="65" spans="2:8" ht="30" customHeight="1" thickBot="1" x14ac:dyDescent="0.3">
      <c r="B65" s="46" t="str">
        <f>COUNTA($B$9:B64)+1 &amp; "."</f>
        <v>22.</v>
      </c>
      <c r="C65" s="58" t="s">
        <v>49</v>
      </c>
      <c r="D65" s="58"/>
      <c r="E65" s="58"/>
      <c r="F65" s="58"/>
      <c r="G65" s="58"/>
      <c r="H65" s="59"/>
    </row>
    <row r="66" spans="2:8" ht="15" customHeight="1" x14ac:dyDescent="0.25"/>
    <row r="67" spans="2:8" ht="15" customHeight="1" x14ac:dyDescent="0.25"/>
    <row r="68" spans="2:8" ht="15.75" customHeight="1" x14ac:dyDescent="0.25"/>
  </sheetData>
  <sheetProtection sheet="1" objects="1" scenarios="1" formatCells="0" formatColumns="0" formatRows="0" selectLockedCells="1"/>
  <mergeCells count="42">
    <mergeCell ref="B6:H6"/>
    <mergeCell ref="B7:H7"/>
    <mergeCell ref="B5:H5"/>
    <mergeCell ref="B2:H2"/>
    <mergeCell ref="B3:H3"/>
    <mergeCell ref="B4:H4"/>
    <mergeCell ref="C12:H12"/>
    <mergeCell ref="C14:H14"/>
    <mergeCell ref="C17:H17"/>
    <mergeCell ref="C30:H30"/>
    <mergeCell ref="C31:H31"/>
    <mergeCell ref="C23:H23"/>
    <mergeCell ref="C24:H24"/>
    <mergeCell ref="C25:H25"/>
    <mergeCell ref="C44:H44"/>
    <mergeCell ref="C18:H18"/>
    <mergeCell ref="C19:H19"/>
    <mergeCell ref="C20:H20"/>
    <mergeCell ref="C21:H21"/>
    <mergeCell ref="C22:H22"/>
    <mergeCell ref="C32:H32"/>
    <mergeCell ref="C42:H42"/>
    <mergeCell ref="C34:H34"/>
    <mergeCell ref="C39:H39"/>
    <mergeCell ref="C40:H40"/>
    <mergeCell ref="C41:H41"/>
    <mergeCell ref="C9:H9"/>
    <mergeCell ref="C10:H10"/>
    <mergeCell ref="C65:H65"/>
    <mergeCell ref="C57:H57"/>
    <mergeCell ref="C55:H55"/>
    <mergeCell ref="C50:H50"/>
    <mergeCell ref="C46:H46"/>
    <mergeCell ref="C47:H47"/>
    <mergeCell ref="C48:H48"/>
    <mergeCell ref="C53:H53"/>
    <mergeCell ref="C54:H54"/>
    <mergeCell ref="C11:H11"/>
    <mergeCell ref="C45:H45"/>
    <mergeCell ref="C63:H63"/>
    <mergeCell ref="C64:H64"/>
    <mergeCell ref="C62:H62"/>
  </mergeCells>
  <dataValidations count="1">
    <dataValidation type="list" errorStyle="information" showInputMessage="1" showErrorMessage="1" error="Choose a unit from the list or add another unit to the list on the right and choose it" promptTitle="Choose unit" sqref="E13">
      <formula1>Unit</formula1>
    </dataValidation>
  </dataValidations>
  <pageMargins left="0.25" right="0.25" top="0.75" bottom="0.75" header="0.3" footer="0.3"/>
  <pageSetup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Leak Test</vt:lpstr>
      <vt:lpstr>VV Test</vt:lpstr>
      <vt:lpstr>'Leak Test'!Print_Area</vt:lpstr>
      <vt:lpstr>Unit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Clark</dc:creator>
  <cp:lastModifiedBy>Kyle Clark</cp:lastModifiedBy>
  <cp:lastPrinted>2017-03-08T00:24:39Z</cp:lastPrinted>
  <dcterms:created xsi:type="dcterms:W3CDTF">2016-11-28T03:44:40Z</dcterms:created>
  <dcterms:modified xsi:type="dcterms:W3CDTF">2017-03-08T00:25:08Z</dcterms:modified>
</cp:coreProperties>
</file>