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clark\Documents\00  Equip\"/>
    </mc:Choice>
  </mc:AlternateContent>
  <xr:revisionPtr revIDLastSave="0" documentId="8_{1C76B8DA-53B3-445D-AADA-13B8C7C185BF}" xr6:coauthVersionLast="45" xr6:coauthVersionMax="45" xr10:uidLastSave="{00000000-0000-0000-0000-000000000000}"/>
  <bookViews>
    <workbookView xWindow="1200" yWindow="-120" windowWidth="27720" windowHeight="16440" xr2:uid="{00000000-000D-0000-FFFF-FFFF00000000}"/>
  </bookViews>
  <sheets>
    <sheet name="Coefficient Calcs"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7" i="3" l="1"/>
  <c r="Q18" i="3"/>
  <c r="P8" i="3"/>
  <c r="Q8" i="3" s="1"/>
  <c r="P9" i="3"/>
  <c r="Q9" i="3" s="1"/>
  <c r="P10" i="3"/>
  <c r="Q10" i="3" s="1"/>
  <c r="P11" i="3"/>
  <c r="Q11" i="3" s="1"/>
  <c r="P12" i="3"/>
  <c r="Q12" i="3" s="1"/>
  <c r="P13" i="3"/>
  <c r="Q13" i="3" s="1"/>
  <c r="P14" i="3"/>
  <c r="Q14" i="3" s="1"/>
  <c r="P15" i="3"/>
  <c r="Q15" i="3" s="1"/>
  <c r="P16" i="3"/>
  <c r="Q16" i="3" s="1"/>
  <c r="K9" i="3"/>
  <c r="K10" i="3"/>
  <c r="K11" i="3"/>
  <c r="K12" i="3"/>
  <c r="K13" i="3"/>
  <c r="K14" i="3"/>
  <c r="K15" i="3"/>
  <c r="K16" i="3"/>
  <c r="K17" i="3"/>
  <c r="K18" i="3"/>
  <c r="K8" i="3"/>
  <c r="G9" i="3" l="1"/>
  <c r="G10" i="3"/>
  <c r="G11" i="3"/>
  <c r="G12" i="3"/>
  <c r="G13" i="3"/>
  <c r="G14" i="3"/>
  <c r="G15" i="3"/>
  <c r="G16" i="3"/>
  <c r="G17" i="3"/>
  <c r="G18" i="3"/>
  <c r="G8" i="3"/>
  <c r="F9" i="3" l="1"/>
  <c r="F10" i="3"/>
  <c r="F11" i="3"/>
  <c r="F12" i="3"/>
  <c r="F13" i="3"/>
  <c r="F14" i="3"/>
  <c r="F15" i="3"/>
  <c r="F16" i="3"/>
  <c r="F17" i="3"/>
  <c r="F18" i="3"/>
  <c r="F8" i="3"/>
  <c r="B30" i="3" l="1"/>
  <c r="E9" i="3"/>
  <c r="E10" i="3"/>
  <c r="E11" i="3"/>
  <c r="E12" i="3"/>
  <c r="E13" i="3"/>
  <c r="E14" i="3"/>
  <c r="E15" i="3"/>
  <c r="E16" i="3"/>
  <c r="E17" i="3"/>
  <c r="E18" i="3"/>
  <c r="E8" i="3"/>
  <c r="M18" i="3"/>
  <c r="M17" i="3"/>
  <c r="M16" i="3"/>
  <c r="M15" i="3"/>
  <c r="M14" i="3"/>
  <c r="M13" i="3"/>
  <c r="M12" i="3"/>
  <c r="M11" i="3"/>
  <c r="M10" i="3"/>
  <c r="M9" i="3"/>
  <c r="M8" i="3"/>
  <c r="B31" i="3" l="1"/>
  <c r="I8" i="3" s="1"/>
  <c r="J8" i="3" l="1"/>
  <c r="N8" i="3" s="1"/>
  <c r="I13" i="3"/>
  <c r="J13" i="3" s="1"/>
  <c r="N13" i="3" s="1"/>
  <c r="I17" i="3"/>
  <c r="J17" i="3" s="1"/>
  <c r="N17" i="3" s="1"/>
  <c r="I15" i="3"/>
  <c r="J15" i="3" s="1"/>
  <c r="N15" i="3" s="1"/>
  <c r="I14" i="3"/>
  <c r="J14" i="3" s="1"/>
  <c r="N14" i="3" s="1"/>
  <c r="I12" i="3"/>
  <c r="J12" i="3" s="1"/>
  <c r="N12" i="3" s="1"/>
  <c r="I9" i="3"/>
  <c r="J9" i="3" s="1"/>
  <c r="N9" i="3" s="1"/>
  <c r="I11" i="3"/>
  <c r="J11" i="3" s="1"/>
  <c r="N11" i="3" s="1"/>
  <c r="I10" i="3"/>
  <c r="J10" i="3" s="1"/>
  <c r="N10" i="3" s="1"/>
  <c r="I18" i="3"/>
  <c r="J18" i="3" s="1"/>
  <c r="N18" i="3" s="1"/>
  <c r="I16" i="3"/>
  <c r="J16" i="3" s="1"/>
  <c r="N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Daniels, Matt</author>
  </authors>
  <commentList>
    <comment ref="K8" authorId="0" shapeId="0" xr:uid="{2FA69BE0-A5C3-4156-AC7C-1146CE1EE3E8}">
      <text>
        <r>
          <rPr>
            <b/>
            <sz val="9"/>
            <color indexed="81"/>
            <rFont val="Tahoma"/>
            <family val="2"/>
          </rPr>
          <t>Daniels, Matt:</t>
        </r>
        <r>
          <rPr>
            <sz val="9"/>
            <color indexed="81"/>
            <rFont val="Tahoma"/>
            <family val="2"/>
          </rPr>
          <t xml:space="preserve">
type in test data from an As Left verification to see how it compares to the predicted As Left results.</t>
        </r>
      </text>
    </comment>
    <comment ref="L8" authorId="0" shapeId="0" xr:uid="{D9D0DF63-60FF-4D40-8B52-F1326E0C7ED6}">
      <text>
        <r>
          <rPr>
            <b/>
            <sz val="9"/>
            <color indexed="81"/>
            <rFont val="Tahoma"/>
            <family val="2"/>
          </rPr>
          <t>Daniels, Matt:</t>
        </r>
        <r>
          <rPr>
            <sz val="9"/>
            <color indexed="81"/>
            <rFont val="Tahoma"/>
            <family val="2"/>
          </rPr>
          <t xml:space="preserve">
type in test data from an As Left verification to see how it compares to the predicted As Left results.</t>
        </r>
      </text>
    </comment>
  </commentList>
</comments>
</file>

<file path=xl/sharedStrings.xml><?xml version="1.0" encoding="utf-8"?>
<sst xmlns="http://schemas.openxmlformats.org/spreadsheetml/2006/main" count="44" uniqueCount="29">
  <si>
    <t>psi</t>
  </si>
  <si>
    <t>Point</t>
  </si>
  <si>
    <t>Reference Pressure</t>
  </si>
  <si>
    <t>DUT Pressure</t>
  </si>
  <si>
    <t>Raw DUT Pressure</t>
  </si>
  <si>
    <t>Corrected DUT Pressure</t>
  </si>
  <si>
    <t>Predicted A/L Error</t>
  </si>
  <si>
    <t>A/L Error</t>
  </si>
  <si>
    <t>Error        (DUT-Ref)</t>
  </si>
  <si>
    <t>As Found</t>
  </si>
  <si>
    <t>Actual As Left Data</t>
  </si>
  <si>
    <t>Calibration Coefficients:   if the previous coefficients are not known, then use 0 and 1:</t>
  </si>
  <si>
    <t xml:space="preserve">The "Backed Out Coefs" table shows what the DUT data would look like with the As Found coefficients removed (raw data from the device). The linear regression is performed on this raw data. Based on the new slope and intercept values, a prediction of what the DUT data could (would) look like is given in the "Predicted As Left data" table. </t>
  </si>
  <si>
    <t>Backed Out Coefs:</t>
  </si>
  <si>
    <t>Predicted As Left Data</t>
  </si>
  <si>
    <t>between Predicted vs Actual A/L</t>
  </si>
  <si>
    <t>Aggreement</t>
  </si>
  <si>
    <t>Tolerance(+)</t>
  </si>
  <si>
    <t>Tolerance(-)</t>
  </si>
  <si>
    <t>The coefficents in the green cells are calculated and should be entered into the device before performing the Verification Of Calibration (VOC) run (As Left data).</t>
  </si>
  <si>
    <t>Cell B27 has a field for an “AutoZero” value. This is for instruments that use a third coefficient for AutoZero adjustments. This would be known as “zOffset”, or “AutoZ” and it is commonly used with Fluke Calibration products. If an AutoZero value is not known or not used, then use a value of “0” in this cell.</t>
  </si>
  <si>
    <t>Slope / Offset calculation tutorial</t>
  </si>
  <si>
    <t>As Found Intercept coefficient (PA or C0 coefficient)</t>
  </si>
  <si>
    <t>As Found Slope coefficient (PM or C1 coefficient)</t>
  </si>
  <si>
    <t>As Found AutoZero value, if applicable (AutoZero or zOffset coefficient)</t>
  </si>
  <si>
    <t>As Left Intercept coefficient (PA or C0 coefficient)</t>
  </si>
  <si>
    <t>As Left Slope coefficient (PM or C1 coefficient)</t>
  </si>
  <si>
    <t>As Left AutoZero value (should always be zero for absolute sensors)</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</si>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</sst>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
    <numFmt numFmtId="166" formatCode="0.0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sz val="11"/>
      <name val="Calibri"/>
      <family val="2"/>
      <scheme val="minor"/>
    </font>
    <font>
      <b/>
      <sz val="20"/>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0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6">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166" fontId="0" fillId="0" borderId="0" xfId="0" applyNumberFormat="1" applyAlignment="1">
      <alignment horizontal="center"/>
    </xf>
    <xf numFmtId="0" fontId="0" fillId="0" borderId="0" xfId="0" applyAlignment="1">
      <alignment horizontal="left"/>
    </xf>
    <xf numFmtId="0" fontId="16" fillId="0" borderId="0" xfId="0" applyFont="1" applyAlignment="1">
      <alignment horizontal="center"/>
    </xf>
    <xf numFmtId="0" fontId="0" fillId="0" borderId="0" xfId="0" applyAlignment="1">
      <alignment horizontal="right"/>
    </xf>
    <xf numFmtId="0" fontId="0" fillId="0" borderId="0" xfId="0" applyFill="1"/>
    <xf numFmtId="165" fontId="0" fillId="0" borderId="0" xfId="0" applyNumberFormat="1" applyFill="1"/>
    <xf numFmtId="164" fontId="0" fillId="0" borderId="0" xfId="0" applyNumberFormat="1" applyFill="1"/>
    <xf numFmtId="0" fontId="0" fillId="0" borderId="0" xfId="0" applyFill="1" applyAlignment="1">
      <alignment horizontal="left"/>
    </xf>
    <xf numFmtId="0" fontId="0" fillId="0" borderId="0" xfId="0" applyFill="1" applyAlignment="1">
      <alignment horizontal="center"/>
    </xf>
    <xf numFmtId="0" fontId="20" fillId="0" borderId="0" xfId="0" applyFont="1" applyAlignment="1"/>
    <xf numFmtId="164" fontId="0" fillId="37" borderId="0" xfId="0" applyNumberFormat="1" applyFill="1" applyAlignment="1">
      <alignment horizontal="center"/>
    </xf>
    <xf numFmtId="0" fontId="0" fillId="37" borderId="0" xfId="0" applyFill="1" applyAlignment="1">
      <alignment horizontal="center"/>
    </xf>
    <xf numFmtId="164" fontId="0" fillId="39" borderId="0" xfId="0" applyNumberFormat="1" applyFill="1" applyAlignment="1">
      <alignment horizontal="center"/>
    </xf>
    <xf numFmtId="0" fontId="0" fillId="39" borderId="0" xfId="0" applyFill="1" applyAlignment="1">
      <alignment horizontal="center"/>
    </xf>
    <xf numFmtId="0" fontId="0" fillId="0" borderId="0" xfId="0" applyAlignment="1">
      <alignment horizontal="left" wrapText="1"/>
    </xf>
    <xf numFmtId="0" fontId="0" fillId="0" borderId="13" xfId="0" applyBorder="1" applyAlignment="1">
      <alignment horizontal="center" wrapText="1"/>
    </xf>
    <xf numFmtId="0" fontId="0" fillId="0" borderId="0" xfId="0" applyBorder="1" applyAlignment="1">
      <alignment horizontal="center" wrapText="1"/>
    </xf>
    <xf numFmtId="0" fontId="0" fillId="0" borderId="14" xfId="0" applyBorder="1" applyAlignment="1">
      <alignment horizontal="center" wrapText="1"/>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14" xfId="0" applyBorder="1"/>
    <xf numFmtId="166" fontId="0" fillId="39" borderId="0" xfId="0" applyNumberFormat="1" applyFill="1" applyBorder="1" applyAlignment="1">
      <alignment horizontal="center"/>
    </xf>
    <xf numFmtId="2" fontId="0" fillId="39" borderId="0" xfId="0" applyNumberFormat="1" applyFill="1" applyBorder="1" applyAlignment="1">
      <alignment horizontal="center"/>
    </xf>
    <xf numFmtId="166" fontId="21" fillId="0" borderId="14" xfId="0" applyNumberFormat="1" applyFont="1" applyBorder="1" applyAlignment="1">
      <alignment horizontal="center"/>
    </xf>
    <xf numFmtId="0" fontId="0" fillId="0" borderId="15" xfId="0" applyBorder="1" applyAlignment="1">
      <alignment horizontal="center"/>
    </xf>
    <xf numFmtId="166" fontId="0" fillId="39" borderId="16" xfId="0" applyNumberFormat="1" applyFill="1" applyBorder="1" applyAlignment="1">
      <alignment horizontal="center"/>
    </xf>
    <xf numFmtId="2" fontId="0" fillId="39" borderId="16" xfId="0" applyNumberFormat="1" applyFill="1" applyBorder="1" applyAlignment="1">
      <alignment horizontal="center"/>
    </xf>
    <xf numFmtId="166" fontId="21" fillId="0" borderId="17" xfId="0" applyNumberFormat="1" applyFont="1" applyBorder="1" applyAlignment="1">
      <alignment horizontal="center"/>
    </xf>
    <xf numFmtId="0" fontId="0" fillId="0" borderId="13" xfId="0" applyBorder="1"/>
    <xf numFmtId="166" fontId="0" fillId="0" borderId="13" xfId="0" applyNumberFormat="1" applyBorder="1" applyAlignment="1">
      <alignment horizontal="center"/>
    </xf>
    <xf numFmtId="2" fontId="0" fillId="0" borderId="14" xfId="0" applyNumberFormat="1" applyBorder="1" applyAlignment="1">
      <alignment horizontal="center"/>
    </xf>
    <xf numFmtId="166" fontId="0" fillId="0" borderId="15" xfId="0" applyNumberFormat="1" applyBorder="1" applyAlignment="1">
      <alignment horizontal="center"/>
    </xf>
    <xf numFmtId="2" fontId="0" fillId="0" borderId="17" xfId="0" applyNumberFormat="1" applyBorder="1" applyAlignment="1">
      <alignment horizontal="center"/>
    </xf>
    <xf numFmtId="166" fontId="0" fillId="0" borderId="14" xfId="0" applyNumberFormat="1" applyBorder="1" applyAlignment="1">
      <alignment horizontal="center"/>
    </xf>
    <xf numFmtId="166" fontId="0" fillId="0" borderId="17" xfId="0" applyNumberFormat="1" applyBorder="1" applyAlignment="1">
      <alignment horizontal="center"/>
    </xf>
    <xf numFmtId="0" fontId="0" fillId="38" borderId="13" xfId="0" applyFill="1" applyBorder="1" applyAlignment="1">
      <alignment horizontal="center"/>
    </xf>
    <xf numFmtId="0" fontId="0" fillId="38" borderId="0" xfId="0" applyFill="1" applyBorder="1" applyAlignment="1">
      <alignment horizontal="center"/>
    </xf>
    <xf numFmtId="0" fontId="0" fillId="38" borderId="15" xfId="0" applyFill="1" applyBorder="1" applyAlignment="1">
      <alignment horizontal="center"/>
    </xf>
    <xf numFmtId="0" fontId="0" fillId="38" borderId="16"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wrapText="1"/>
    </xf>
    <xf numFmtId="0" fontId="0" fillId="0" borderId="19" xfId="0" applyBorder="1" applyAlignment="1">
      <alignment horizontal="center"/>
    </xf>
    <xf numFmtId="166" fontId="0" fillId="0" borderId="19" xfId="0" applyNumberFormat="1" applyBorder="1" applyAlignment="1">
      <alignment horizontal="center"/>
    </xf>
    <xf numFmtId="166" fontId="0" fillId="0" borderId="20" xfId="0" applyNumberForma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20" xfId="0" applyBorder="1" applyAlignment="1">
      <alignment horizontal="center"/>
    </xf>
    <xf numFmtId="0" fontId="0" fillId="0" borderId="19" xfId="0" applyBorder="1"/>
    <xf numFmtId="0" fontId="0" fillId="0" borderId="19" xfId="0" applyBorder="1" applyAlignment="1">
      <alignment wrapText="1"/>
    </xf>
    <xf numFmtId="166" fontId="0" fillId="38" borderId="13" xfId="0" applyNumberFormat="1" applyFill="1" applyBorder="1" applyAlignment="1">
      <alignment horizontal="center"/>
    </xf>
    <xf numFmtId="2" fontId="0" fillId="38" borderId="0" xfId="0" applyNumberFormat="1" applyFill="1" applyBorder="1" applyAlignment="1">
      <alignment horizontal="center"/>
    </xf>
    <xf numFmtId="0" fontId="0" fillId="0" borderId="10" xfId="0" applyBorder="1"/>
    <xf numFmtId="0" fontId="0" fillId="0" borderId="12" xfId="0" applyBorder="1"/>
    <xf numFmtId="0" fontId="0" fillId="0" borderId="13" xfId="0" applyFill="1" applyBorder="1" applyAlignment="1">
      <alignment horizontal="center"/>
    </xf>
    <xf numFmtId="0" fontId="0" fillId="0" borderId="14" xfId="0" applyFill="1" applyBorder="1"/>
    <xf numFmtId="0" fontId="0" fillId="0" borderId="15" xfId="0" applyFill="1" applyBorder="1" applyAlignment="1">
      <alignment horizontal="center"/>
    </xf>
    <xf numFmtId="0" fontId="0" fillId="0" borderId="17" xfId="0" applyFill="1" applyBorder="1"/>
    <xf numFmtId="0" fontId="0" fillId="0" borderId="17" xfId="0" applyFill="1" applyBorder="1" applyAlignment="1">
      <alignment horizontal="center"/>
    </xf>
    <xf numFmtId="0" fontId="22" fillId="0" borderId="0" xfId="0" applyFont="1" applyAlignment="1">
      <alignment horizontal="left"/>
    </xf>
    <xf numFmtId="0" fontId="0" fillId="0" borderId="0" xfId="0" applyAlignment="1"/>
    <xf numFmtId="0" fontId="0" fillId="0" borderId="0" xfId="0" applyAlignment="1">
      <alignment horizontal="left" wrapText="1"/>
    </xf>
    <xf numFmtId="0" fontId="0" fillId="36" borderId="10" xfId="0" applyFill="1" applyBorder="1" applyAlignment="1">
      <alignment horizontal="center"/>
    </xf>
    <xf numFmtId="0" fontId="0" fillId="36" borderId="12" xfId="0" applyFill="1" applyBorder="1" applyAlignment="1">
      <alignment horizontal="center"/>
    </xf>
    <xf numFmtId="0" fontId="0" fillId="34" borderId="10" xfId="0" applyFill="1" applyBorder="1" applyAlignment="1">
      <alignment horizontal="center"/>
    </xf>
    <xf numFmtId="0" fontId="0" fillId="34" borderId="12" xfId="0" applyFill="1" applyBorder="1" applyAlignment="1">
      <alignment horizontal="center"/>
    </xf>
    <xf numFmtId="0" fontId="0" fillId="33" borderId="10" xfId="0" applyFill="1" applyBorder="1" applyAlignment="1">
      <alignment horizontal="center"/>
    </xf>
    <xf numFmtId="0" fontId="0" fillId="33" borderId="11" xfId="0" applyFill="1" applyBorder="1" applyAlignment="1">
      <alignment horizontal="center"/>
    </xf>
    <xf numFmtId="0" fontId="0" fillId="33" borderId="12" xfId="0" applyFill="1" applyBorder="1" applyAlignment="1">
      <alignment horizontal="center"/>
    </xf>
    <xf numFmtId="0" fontId="0" fillId="35" borderId="10" xfId="0" applyFill="1" applyBorder="1" applyAlignment="1">
      <alignment horizontal="center"/>
    </xf>
    <xf numFmtId="0" fontId="0" fillId="35" borderId="11" xfId="0" applyFill="1" applyBorder="1" applyAlignment="1">
      <alignment horizontal="center"/>
    </xf>
    <xf numFmtId="0" fontId="0" fillId="35" borderId="12" xfId="0"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Error vs Reference Pressure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As Found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'Coefficient Calcs'!$C$8:$C$18</c:f>
              <c:numCache>
                <c:formatCode>0.000</c:formatCode>
                <c:ptCount val="11"/>
                <c:pt idx="0">
                  <c:v>20</c:v>
                </c:pt>
                <c:pt idx="1">
                  <c:v>100</c:v>
                </c:pt>
                <c:pt idx="2">
                  <c:v>200</c:v>
                </c:pt>
                <c:pt idx="3">
                  <c:v>300</c:v>
                </c:pt>
                <c:pt idx="4">
                  <c:v>400</c:v>
                </c:pt>
                <c:pt idx="5">
                  <c:v>500</c:v>
                </c:pt>
                <c:pt idx="6">
                  <c:v>400</c:v>
                </c:pt>
                <c:pt idx="7">
                  <c:v>300</c:v>
                </c:pt>
                <c:pt idx="8">
                  <c:v>200</c:v>
                </c:pt>
                <c:pt idx="9">
                  <c:v>100</c:v>
                </c:pt>
                <c:pt idx="10">
                  <c:v>20</c:v>
                </c:pt>
              </c:numCache>
            </c:numRef>
          </c:xVal>
          <c:yVal>
            <c:numRef>
              <c:f>'Coefficient Calcs'!$E$8:$E$18</c:f>
              <c:numCache>
                <c:formatCode>0.000</c:formatCode>
                <c:ptCount val="11"/>
                <c:pt idx="0">
                  <c:v>-2.7000000000001023E-2</c:v>
                </c:pt>
                <c:pt idx="1">
                  <c:v>-2.7000000000001023E-2</c:v>
                </c:pt>
                <c:pt idx="2">
                  <c:v>-3.299999999998704E-2</c:v>
                </c:pt>
                <c:pt idx="3">
                  <c:v>-4.199999999997317E-2</c:v>
                </c:pt>
                <c:pt idx="4">
                  <c:v>-5.0000000000011369E-2</c:v>
                </c:pt>
                <c:pt idx="5">
                  <c:v>-2.6000000000010459E-2</c:v>
                </c:pt>
                <c:pt idx="6">
                  <c:v>-5.0000000000011369E-2</c:v>
                </c:pt>
                <c:pt idx="7">
                  <c:v>-4.399999999998272E-2</c:v>
                </c:pt>
                <c:pt idx="8">
                  <c:v>-4.0999999999996817E-2</c:v>
                </c:pt>
                <c:pt idx="9">
                  <c:v>-4.399999999999693E-2</c:v>
                </c:pt>
                <c:pt idx="10">
                  <c:v>-5.0000000000000711E-2</c:v>
                </c:pt>
              </c:numCache>
            </c:numRef>
          </c:yVal>
          <c:smooth val="0"/>
          <c:extLst>
            <c:ext xmlns:c16="http://schemas.microsoft.com/office/drawing/2014/chart" uri="{C3380CC4-5D6E-409C-BE32-E72D297353CC}">
              <c16:uniqueId val="{00000000-6742-4EF2-92B2-8A1AD63A5A4D}"/>
            </c:ext>
          </c:extLst>
        </c:ser>
        <c:ser>
          <c:idx val="1"/>
          <c:order val="1"/>
          <c:tx>
            <c:v>Predicted As left</c:v>
          </c:tx>
          <c:spPr>
            <a:ln w="19050" cap="rnd">
              <a:solidFill>
                <a:srgbClr val="00B050"/>
              </a:solidFill>
              <a:round/>
            </a:ln>
            <a:effectLst/>
          </c:spPr>
          <c:marker>
            <c:symbol val="circle"/>
            <c:size val="5"/>
            <c:spPr>
              <a:solidFill>
                <a:srgbClr val="00B050"/>
              </a:solidFill>
              <a:ln w="9525">
                <a:solidFill>
                  <a:srgbClr val="00B050"/>
                </a:solidFill>
              </a:ln>
              <a:effectLst/>
            </c:spPr>
          </c:marker>
          <c:xVal>
            <c:numRef>
              <c:f>'Coefficient Calcs'!$C$8:$C$18</c:f>
              <c:numCache>
                <c:formatCode>0.000</c:formatCode>
                <c:ptCount val="11"/>
                <c:pt idx="0">
                  <c:v>20</c:v>
                </c:pt>
                <c:pt idx="1">
                  <c:v>100</c:v>
                </c:pt>
                <c:pt idx="2">
                  <c:v>200</c:v>
                </c:pt>
                <c:pt idx="3">
                  <c:v>300</c:v>
                </c:pt>
                <c:pt idx="4">
                  <c:v>400</c:v>
                </c:pt>
                <c:pt idx="5">
                  <c:v>500</c:v>
                </c:pt>
                <c:pt idx="6">
                  <c:v>400</c:v>
                </c:pt>
                <c:pt idx="7">
                  <c:v>300</c:v>
                </c:pt>
                <c:pt idx="8">
                  <c:v>200</c:v>
                </c:pt>
                <c:pt idx="9">
                  <c:v>100</c:v>
                </c:pt>
                <c:pt idx="10">
                  <c:v>20</c:v>
                </c:pt>
              </c:numCache>
            </c:numRef>
          </c:xVal>
          <c:yVal>
            <c:numRef>
              <c:f>'Coefficient Calcs'!$J$8:$J$18</c:f>
              <c:numCache>
                <c:formatCode>0.000</c:formatCode>
                <c:ptCount val="11"/>
                <c:pt idx="0">
                  <c:v>1.0838997040561793E-2</c:v>
                </c:pt>
                <c:pt idx="1">
                  <c:v>1.1451827455232433E-2</c:v>
                </c:pt>
                <c:pt idx="2">
                  <c:v>6.2178195113062884E-3</c:v>
                </c:pt>
                <c:pt idx="3">
                  <c:v>-2.0162114137747267E-3</c:v>
                </c:pt>
                <c:pt idx="4">
                  <c:v>-9.2502346785181544E-3</c:v>
                </c:pt>
                <c:pt idx="5">
                  <c:v>1.5515987188962299E-2</c:v>
                </c:pt>
                <c:pt idx="6">
                  <c:v>-9.2502346785181544E-3</c:v>
                </c:pt>
                <c:pt idx="7">
                  <c:v>-4.0162267345067448E-3</c:v>
                </c:pt>
                <c:pt idx="8">
                  <c:v>-1.7822417717638928E-3</c:v>
                </c:pt>
                <c:pt idx="9">
                  <c:v>-5.548302771231306E-3</c:v>
                </c:pt>
                <c:pt idx="10">
                  <c:v>-1.2161179148179713E-2</c:v>
                </c:pt>
              </c:numCache>
            </c:numRef>
          </c:yVal>
          <c:smooth val="0"/>
          <c:extLst>
            <c:ext xmlns:c16="http://schemas.microsoft.com/office/drawing/2014/chart" uri="{C3380CC4-5D6E-409C-BE32-E72D297353CC}">
              <c16:uniqueId val="{00000001-46EA-4F10-8BDB-7A13B07711DE}"/>
            </c:ext>
          </c:extLst>
        </c:ser>
        <c:ser>
          <c:idx val="2"/>
          <c:order val="2"/>
          <c:tx>
            <c:strRef>
              <c:f>'Coefficient Calcs'!$K$4:$M$4</c:f>
              <c:strCache>
                <c:ptCount val="1"/>
                <c:pt idx="0">
                  <c:v>Actual As Left Data</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'Coefficient Calcs'!$K$8:$K$18</c:f>
              <c:numCache>
                <c:formatCode>General</c:formatCode>
                <c:ptCount val="11"/>
                <c:pt idx="0" formatCode="0.000">
                  <c:v>20</c:v>
                </c:pt>
                <c:pt idx="1">
                  <c:v>100</c:v>
                </c:pt>
                <c:pt idx="2">
                  <c:v>200</c:v>
                </c:pt>
                <c:pt idx="3">
                  <c:v>300</c:v>
                </c:pt>
                <c:pt idx="4">
                  <c:v>400</c:v>
                </c:pt>
                <c:pt idx="5">
                  <c:v>500</c:v>
                </c:pt>
                <c:pt idx="6">
                  <c:v>400</c:v>
                </c:pt>
                <c:pt idx="7">
                  <c:v>300</c:v>
                </c:pt>
                <c:pt idx="8">
                  <c:v>200</c:v>
                </c:pt>
                <c:pt idx="9">
                  <c:v>100</c:v>
                </c:pt>
                <c:pt idx="10">
                  <c:v>20</c:v>
                </c:pt>
              </c:numCache>
            </c:numRef>
          </c:xVal>
          <c:yVal>
            <c:numRef>
              <c:f>'Coefficient Calcs'!$M$8:$M$18</c:f>
              <c:numCache>
                <c:formatCode>0.000</c:formatCode>
                <c:ptCount val="11"/>
                <c:pt idx="0">
                  <c:v>-1.0000000000001563E-2</c:v>
                </c:pt>
                <c:pt idx="1">
                  <c:v>-1.3999999999995794E-2</c:v>
                </c:pt>
                <c:pt idx="2">
                  <c:v>1.0000000000047748E-3</c:v>
                </c:pt>
                <c:pt idx="3">
                  <c:v>2.0000000000095497E-3</c:v>
                </c:pt>
                <c:pt idx="4">
                  <c:v>4.9999999999954525E-3</c:v>
                </c:pt>
                <c:pt idx="5">
                  <c:v>5.9999999999718057E-3</c:v>
                </c:pt>
                <c:pt idx="6">
                  <c:v>-1.2999999999976808E-2</c:v>
                </c:pt>
                <c:pt idx="7">
                  <c:v>-1.4999999999986358E-2</c:v>
                </c:pt>
                <c:pt idx="8">
                  <c:v>-3.9999999999906777E-3</c:v>
                </c:pt>
                <c:pt idx="9">
                  <c:v>-4.9999999999954525E-3</c:v>
                </c:pt>
                <c:pt idx="10">
                  <c:v>1.0000000000012221E-3</c:v>
                </c:pt>
              </c:numCache>
            </c:numRef>
          </c:yVal>
          <c:smooth val="0"/>
          <c:extLst>
            <c:ext xmlns:c16="http://schemas.microsoft.com/office/drawing/2014/chart" uri="{C3380CC4-5D6E-409C-BE32-E72D297353CC}">
              <c16:uniqueId val="{00000000-1862-4552-BD26-DDC6901CF272}"/>
            </c:ext>
          </c:extLst>
        </c:ser>
        <c:ser>
          <c:idx val="3"/>
          <c:order val="3"/>
          <c:tx>
            <c:strRef>
              <c:f>'Coefficient Calcs'!$P$5</c:f>
              <c:strCache>
                <c:ptCount val="1"/>
                <c:pt idx="0">
                  <c:v>Tolerance(+)</c:v>
                </c:pt>
              </c:strCache>
            </c:strRef>
          </c:tx>
          <c:spPr>
            <a:ln w="12700" cap="rnd">
              <a:solidFill>
                <a:schemeClr val="tx1"/>
              </a:solidFill>
              <a:prstDash val="dash"/>
              <a:round/>
            </a:ln>
            <a:effectLst/>
          </c:spPr>
          <c:marker>
            <c:symbol val="none"/>
          </c:marker>
          <c:xVal>
            <c:numRef>
              <c:f>'Coefficient Calcs'!$C$8:$C$18</c:f>
              <c:numCache>
                <c:formatCode>0.000</c:formatCode>
                <c:ptCount val="11"/>
                <c:pt idx="0">
                  <c:v>20</c:v>
                </c:pt>
                <c:pt idx="1">
                  <c:v>100</c:v>
                </c:pt>
                <c:pt idx="2">
                  <c:v>200</c:v>
                </c:pt>
                <c:pt idx="3">
                  <c:v>300</c:v>
                </c:pt>
                <c:pt idx="4">
                  <c:v>400</c:v>
                </c:pt>
                <c:pt idx="5">
                  <c:v>500</c:v>
                </c:pt>
                <c:pt idx="6">
                  <c:v>400</c:v>
                </c:pt>
                <c:pt idx="7">
                  <c:v>300</c:v>
                </c:pt>
                <c:pt idx="8">
                  <c:v>200</c:v>
                </c:pt>
                <c:pt idx="9">
                  <c:v>100</c:v>
                </c:pt>
                <c:pt idx="10">
                  <c:v>20</c:v>
                </c:pt>
              </c:numCache>
            </c:numRef>
          </c:xVal>
          <c:yVal>
            <c:numRef>
              <c:f>'Coefficient Calcs'!$P$8:$P$16</c:f>
              <c:numCache>
                <c:formatCode>General</c:formatCode>
                <c:ptCount val="9"/>
                <c:pt idx="0">
                  <c:v>1.5000000000000001E-2</c:v>
                </c:pt>
                <c:pt idx="1">
                  <c:v>1.5000000000000001E-2</c:v>
                </c:pt>
                <c:pt idx="2">
                  <c:v>0.02</c:v>
                </c:pt>
                <c:pt idx="3">
                  <c:v>3.0000000000000002E-2</c:v>
                </c:pt>
                <c:pt idx="4">
                  <c:v>0.04</c:v>
                </c:pt>
                <c:pt idx="5">
                  <c:v>0.05</c:v>
                </c:pt>
                <c:pt idx="6">
                  <c:v>0.04</c:v>
                </c:pt>
                <c:pt idx="7">
                  <c:v>3.0000000000000002E-2</c:v>
                </c:pt>
                <c:pt idx="8">
                  <c:v>0.02</c:v>
                </c:pt>
              </c:numCache>
            </c:numRef>
          </c:yVal>
          <c:smooth val="0"/>
          <c:extLst>
            <c:ext xmlns:c16="http://schemas.microsoft.com/office/drawing/2014/chart" uri="{C3380CC4-5D6E-409C-BE32-E72D297353CC}">
              <c16:uniqueId val="{00000001-1862-4552-BD26-DDC6901CF272}"/>
            </c:ext>
          </c:extLst>
        </c:ser>
        <c:ser>
          <c:idx val="4"/>
          <c:order val="4"/>
          <c:tx>
            <c:strRef>
              <c:f>'Coefficient Calcs'!$Q$5</c:f>
              <c:strCache>
                <c:ptCount val="1"/>
                <c:pt idx="0">
                  <c:v>Tolerance(-)</c:v>
                </c:pt>
              </c:strCache>
            </c:strRef>
          </c:tx>
          <c:spPr>
            <a:ln w="12700" cap="rnd">
              <a:solidFill>
                <a:schemeClr val="tx1"/>
              </a:solidFill>
              <a:prstDash val="dash"/>
              <a:round/>
            </a:ln>
            <a:effectLst/>
          </c:spPr>
          <c:marker>
            <c:symbol val="none"/>
          </c:marker>
          <c:xVal>
            <c:numRef>
              <c:f>'Coefficient Calcs'!$C$8:$C$18</c:f>
              <c:numCache>
                <c:formatCode>0.000</c:formatCode>
                <c:ptCount val="11"/>
                <c:pt idx="0">
                  <c:v>20</c:v>
                </c:pt>
                <c:pt idx="1">
                  <c:v>100</c:v>
                </c:pt>
                <c:pt idx="2">
                  <c:v>200</c:v>
                </c:pt>
                <c:pt idx="3">
                  <c:v>300</c:v>
                </c:pt>
                <c:pt idx="4">
                  <c:v>400</c:v>
                </c:pt>
                <c:pt idx="5">
                  <c:v>500</c:v>
                </c:pt>
                <c:pt idx="6">
                  <c:v>400</c:v>
                </c:pt>
                <c:pt idx="7">
                  <c:v>300</c:v>
                </c:pt>
                <c:pt idx="8">
                  <c:v>200</c:v>
                </c:pt>
                <c:pt idx="9">
                  <c:v>100</c:v>
                </c:pt>
                <c:pt idx="10">
                  <c:v>20</c:v>
                </c:pt>
              </c:numCache>
            </c:numRef>
          </c:xVal>
          <c:yVal>
            <c:numRef>
              <c:f>'Coefficient Calcs'!$Q$8:$Q$16</c:f>
              <c:numCache>
                <c:formatCode>General</c:formatCode>
                <c:ptCount val="9"/>
                <c:pt idx="0">
                  <c:v>-1.5000000000000001E-2</c:v>
                </c:pt>
                <c:pt idx="1">
                  <c:v>-1.5000000000000001E-2</c:v>
                </c:pt>
                <c:pt idx="2">
                  <c:v>-0.02</c:v>
                </c:pt>
                <c:pt idx="3">
                  <c:v>-3.0000000000000002E-2</c:v>
                </c:pt>
                <c:pt idx="4">
                  <c:v>-0.04</c:v>
                </c:pt>
                <c:pt idx="5">
                  <c:v>-0.05</c:v>
                </c:pt>
                <c:pt idx="6">
                  <c:v>-0.04</c:v>
                </c:pt>
                <c:pt idx="7">
                  <c:v>-3.0000000000000002E-2</c:v>
                </c:pt>
                <c:pt idx="8">
                  <c:v>-0.02</c:v>
                </c:pt>
              </c:numCache>
            </c:numRef>
          </c:yVal>
          <c:smooth val="0"/>
          <c:extLst>
            <c:ext xmlns:c16="http://schemas.microsoft.com/office/drawing/2014/chart" uri="{C3380CC4-5D6E-409C-BE32-E72D297353CC}">
              <c16:uniqueId val="{00000002-1862-4552-BD26-DDC6901CF272}"/>
            </c:ext>
          </c:extLst>
        </c:ser>
        <c:dLbls>
          <c:showLegendKey val="0"/>
          <c:showVal val="0"/>
          <c:showCatName val="0"/>
          <c:showSerName val="0"/>
          <c:showPercent val="0"/>
          <c:showBubbleSize val="0"/>
        </c:dLbls>
        <c:axId val="452543903"/>
        <c:axId val="551266751"/>
      </c:scatterChart>
      <c:valAx>
        <c:axId val="4525439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Reference Pressure,</a:t>
                </a:r>
                <a:r>
                  <a:rPr lang="en-US" baseline="0"/>
                  <a:t> psi</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266751"/>
        <c:crosses val="autoZero"/>
        <c:crossBetween val="midCat"/>
      </c:valAx>
      <c:valAx>
        <c:axId val="5512667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Error, psi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543903"/>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38100</xdr:colOff>
      <xdr:row>18</xdr:row>
      <xdr:rowOff>185737</xdr:rowOff>
    </xdr:from>
    <xdr:to>
      <xdr:col>13</xdr:col>
      <xdr:colOff>1247775</xdr:colOff>
      <xdr:row>33</xdr:row>
      <xdr:rowOff>71437</xdr:rowOff>
    </xdr:to>
    <xdr:graphicFrame macro="">
      <xdr:nvGraphicFramePr>
        <xdr:cNvPr id="4" name="Chart 3">
          <a:extLst>
            <a:ext uri="{FF2B5EF4-FFF2-40B4-BE49-F238E27FC236}">
              <a16:creationId xmlns:a16="http://schemas.microsoft.com/office/drawing/2014/main" id="{A901D1DA-D6F5-42F7-AAE8-CE76542994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18</xdr:row>
      <xdr:rowOff>161926</xdr:rowOff>
    </xdr:from>
    <xdr:to>
      <xdr:col>6</xdr:col>
      <xdr:colOff>495300</xdr:colOff>
      <xdr:row>23</xdr:row>
      <xdr:rowOff>28576</xdr:rowOff>
    </xdr:to>
    <xdr:sp macro="" textlink="">
      <xdr:nvSpPr>
        <xdr:cNvPr id="2" name="TextBox 1">
          <a:extLst>
            <a:ext uri="{FF2B5EF4-FFF2-40B4-BE49-F238E27FC236}">
              <a16:creationId xmlns:a16="http://schemas.microsoft.com/office/drawing/2014/main" id="{853CEA93-9E96-483C-A14D-74C8FA2650A1}"/>
            </a:ext>
          </a:extLst>
        </xdr:cNvPr>
        <xdr:cNvSpPr txBox="1"/>
      </xdr:nvSpPr>
      <xdr:spPr>
        <a:xfrm>
          <a:off x="171450" y="5381626"/>
          <a:ext cx="4572000" cy="8191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yellow shaded fields are user-input.  This is where the As</a:t>
          </a:r>
          <a:r>
            <a:rPr lang="en-US" sz="1100" baseline="0"/>
            <a:t> Found </a:t>
          </a:r>
          <a:r>
            <a:rPr lang="en-US" sz="1100"/>
            <a:t>calibration data must be entered in,</a:t>
          </a:r>
          <a:r>
            <a:rPr lang="en-US" sz="1100" baseline="0"/>
            <a:t> and the As Found coefficients must be entered in the yellow cells below.  Use 0 for intercept and 1 for slope if these are unknown.</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0C8E5-FA6E-4D1F-833B-B75AC2CB3FDF}">
  <dimension ref="B2:R43"/>
  <sheetViews>
    <sheetView showGridLines="0" tabSelected="1" workbookViewId="0">
      <selection activeCell="T24" sqref="T24"/>
    </sheetView>
  </sheetViews>
  <sheetFormatPr defaultRowHeight="15" x14ac:dyDescent="0.25"/>
  <cols>
    <col min="1" max="1" width="2.85546875" customWidth="1"/>
    <col min="2" max="2" width="14.140625" style="3" customWidth="1"/>
    <col min="3" max="4" width="11.42578125" style="3" customWidth="1"/>
    <col min="5" max="5" width="10.7109375" customWidth="1"/>
    <col min="6" max="7" width="13.140625" customWidth="1"/>
    <col min="8" max="8" width="6.28515625" customWidth="1"/>
    <col min="9" max="11" width="14.7109375" style="3" customWidth="1"/>
    <col min="12" max="13" width="13.5703125" style="3" customWidth="1"/>
    <col min="14" max="14" width="19.85546875" style="3" customWidth="1"/>
    <col min="16" max="16" width="12.140625" bestFit="1" customWidth="1"/>
    <col min="17" max="17" width="12.85546875" customWidth="1"/>
  </cols>
  <sheetData>
    <row r="2" spans="2:18" ht="26.25" x14ac:dyDescent="0.4">
      <c r="B2" s="63" t="s">
        <v>21</v>
      </c>
    </row>
    <row r="3" spans="2:18" ht="15.75" thickBot="1" x14ac:dyDescent="0.3"/>
    <row r="4" spans="2:18" x14ac:dyDescent="0.25">
      <c r="B4" s="73" t="s">
        <v>9</v>
      </c>
      <c r="C4" s="74"/>
      <c r="D4" s="74"/>
      <c r="E4" s="75"/>
      <c r="F4" s="66" t="s">
        <v>13</v>
      </c>
      <c r="G4" s="67"/>
      <c r="H4" s="52"/>
      <c r="I4" s="68" t="s">
        <v>14</v>
      </c>
      <c r="J4" s="69"/>
      <c r="K4" s="70" t="s">
        <v>10</v>
      </c>
      <c r="L4" s="71"/>
      <c r="M4" s="72"/>
      <c r="N4" s="44" t="s">
        <v>16</v>
      </c>
      <c r="P4" s="56"/>
      <c r="Q4" s="57"/>
    </row>
    <row r="5" spans="2:18" s="1" customFormat="1" ht="30" x14ac:dyDescent="0.25">
      <c r="B5" s="19" t="s">
        <v>1</v>
      </c>
      <c r="C5" s="20" t="s">
        <v>2</v>
      </c>
      <c r="D5" s="20" t="s">
        <v>3</v>
      </c>
      <c r="E5" s="21" t="s">
        <v>8</v>
      </c>
      <c r="F5" s="19" t="s">
        <v>2</v>
      </c>
      <c r="G5" s="21" t="s">
        <v>4</v>
      </c>
      <c r="H5" s="53"/>
      <c r="I5" s="19" t="s">
        <v>5</v>
      </c>
      <c r="J5" s="21" t="s">
        <v>6</v>
      </c>
      <c r="K5" s="19" t="s">
        <v>2</v>
      </c>
      <c r="L5" s="20" t="s">
        <v>3</v>
      </c>
      <c r="M5" s="21" t="s">
        <v>7</v>
      </c>
      <c r="N5" s="45" t="s">
        <v>15</v>
      </c>
      <c r="P5" s="19" t="s">
        <v>17</v>
      </c>
      <c r="Q5" s="21" t="s">
        <v>18</v>
      </c>
    </row>
    <row r="6" spans="2:18" ht="15.75" thickBot="1" x14ac:dyDescent="0.3">
      <c r="B6" s="29"/>
      <c r="C6" s="49" t="s">
        <v>0</v>
      </c>
      <c r="D6" s="49" t="s">
        <v>0</v>
      </c>
      <c r="E6" s="50" t="s">
        <v>0</v>
      </c>
      <c r="F6" s="29" t="s">
        <v>0</v>
      </c>
      <c r="G6" s="50" t="s">
        <v>0</v>
      </c>
      <c r="H6" s="52"/>
      <c r="I6" s="29" t="s">
        <v>0</v>
      </c>
      <c r="J6" s="50" t="s">
        <v>0</v>
      </c>
      <c r="K6" s="29" t="s">
        <v>0</v>
      </c>
      <c r="L6" s="49" t="s">
        <v>0</v>
      </c>
      <c r="M6" s="50" t="s">
        <v>0</v>
      </c>
      <c r="N6" s="51" t="s">
        <v>0</v>
      </c>
      <c r="P6" s="60" t="s">
        <v>0</v>
      </c>
      <c r="Q6" s="62" t="s">
        <v>0</v>
      </c>
    </row>
    <row r="7" spans="2:18" x14ac:dyDescent="0.25">
      <c r="B7" s="22"/>
      <c r="C7" s="23"/>
      <c r="D7" s="23"/>
      <c r="E7" s="25"/>
      <c r="F7" s="33"/>
      <c r="G7" s="25"/>
      <c r="H7" s="52"/>
      <c r="I7" s="22"/>
      <c r="J7" s="24"/>
      <c r="K7" s="22"/>
      <c r="L7" s="23"/>
      <c r="M7" s="24"/>
      <c r="N7" s="46"/>
      <c r="P7" s="58"/>
      <c r="Q7" s="59"/>
      <c r="R7" s="8"/>
    </row>
    <row r="8" spans="2:18" x14ac:dyDescent="0.25">
      <c r="B8" s="22">
        <v>1.1000000000000001</v>
      </c>
      <c r="C8" s="26">
        <v>20</v>
      </c>
      <c r="D8" s="27">
        <v>19.972999999999999</v>
      </c>
      <c r="E8" s="28">
        <f>D8-C8</f>
        <v>-2.7000000000001023E-2</v>
      </c>
      <c r="F8" s="34">
        <f>C8</f>
        <v>20</v>
      </c>
      <c r="G8" s="35">
        <f>(D8-$B$26-$B$28)/$B$27</f>
        <v>19.65809903146798</v>
      </c>
      <c r="H8" s="52"/>
      <c r="I8" s="34">
        <f t="shared" ref="I8:I18" si="0">(G8*$B$31)+$B$30</f>
        <v>20.010838997040562</v>
      </c>
      <c r="J8" s="38">
        <f>I8-C8</f>
        <v>1.0838997040561793E-2</v>
      </c>
      <c r="K8" s="54">
        <f>C8</f>
        <v>20</v>
      </c>
      <c r="L8" s="55">
        <v>19.989999999999998</v>
      </c>
      <c r="M8" s="38">
        <f>L8-K8</f>
        <v>-1.0000000000001563E-2</v>
      </c>
      <c r="N8" s="47">
        <f>J8-M8</f>
        <v>2.0838997040563356E-2</v>
      </c>
      <c r="P8" s="58">
        <f>0.003%*500</f>
        <v>1.5000000000000001E-2</v>
      </c>
      <c r="Q8" s="59">
        <f>-P8</f>
        <v>-1.5000000000000001E-2</v>
      </c>
      <c r="R8" s="8"/>
    </row>
    <row r="9" spans="2:18" x14ac:dyDescent="0.25">
      <c r="B9" s="22">
        <v>1.2</v>
      </c>
      <c r="C9" s="26">
        <v>100</v>
      </c>
      <c r="D9" s="27">
        <v>99.972999999999999</v>
      </c>
      <c r="E9" s="28">
        <f t="shared" ref="E9:E18" si="1">D9-C9</f>
        <v>-2.7000000000001023E-2</v>
      </c>
      <c r="F9" s="34">
        <f t="shared" ref="F9:F18" si="2">C9</f>
        <v>100</v>
      </c>
      <c r="G9" s="35">
        <f t="shared" ref="G9:G18" si="3">(D9-$B$26-$B$28)/$B$27</f>
        <v>99.678598763109733</v>
      </c>
      <c r="H9" s="52"/>
      <c r="I9" s="34">
        <f t="shared" si="0"/>
        <v>100.01145182745523</v>
      </c>
      <c r="J9" s="38">
        <f t="shared" ref="J9:J18" si="4">I9-C9</f>
        <v>1.1451827455232433E-2</v>
      </c>
      <c r="K9" s="40">
        <f t="shared" ref="K9:K18" si="5">C9</f>
        <v>100</v>
      </c>
      <c r="L9" s="41">
        <v>99.986000000000004</v>
      </c>
      <c r="M9" s="38">
        <f t="shared" ref="M9:M18" si="6">L9-K9</f>
        <v>-1.3999999999995794E-2</v>
      </c>
      <c r="N9" s="47">
        <f t="shared" ref="N9:N18" si="7">J9-M9</f>
        <v>2.5451827455228226E-2</v>
      </c>
      <c r="P9" s="58">
        <f>0.003%*500</f>
        <v>1.5000000000000001E-2</v>
      </c>
      <c r="Q9" s="59">
        <f t="shared" ref="Q9:Q18" si="8">-P9</f>
        <v>-1.5000000000000001E-2</v>
      </c>
      <c r="R9" s="8"/>
    </row>
    <row r="10" spans="2:18" x14ac:dyDescent="0.25">
      <c r="B10" s="22">
        <v>1.3</v>
      </c>
      <c r="C10" s="26">
        <v>200</v>
      </c>
      <c r="D10" s="27">
        <v>199.96700000000001</v>
      </c>
      <c r="E10" s="28">
        <f t="shared" si="1"/>
        <v>-3.299999999998704E-2</v>
      </c>
      <c r="F10" s="34">
        <f t="shared" si="2"/>
        <v>200</v>
      </c>
      <c r="G10" s="35">
        <f t="shared" si="3"/>
        <v>199.69822189018205</v>
      </c>
      <c r="H10" s="52"/>
      <c r="I10" s="34">
        <f t="shared" si="0"/>
        <v>200.00621781951131</v>
      </c>
      <c r="J10" s="38">
        <f t="shared" si="4"/>
        <v>6.2178195113062884E-3</v>
      </c>
      <c r="K10" s="40">
        <f t="shared" si="5"/>
        <v>200</v>
      </c>
      <c r="L10" s="41">
        <v>200.001</v>
      </c>
      <c r="M10" s="38">
        <f t="shared" si="6"/>
        <v>1.0000000000047748E-3</v>
      </c>
      <c r="N10" s="47">
        <f t="shared" si="7"/>
        <v>5.2178195113015136E-3</v>
      </c>
      <c r="P10" s="58">
        <f t="shared" ref="P10:P16" si="9">0.01%*C10</f>
        <v>0.02</v>
      </c>
      <c r="Q10" s="59">
        <f t="shared" si="8"/>
        <v>-0.02</v>
      </c>
      <c r="R10" s="8"/>
    </row>
    <row r="11" spans="2:18" x14ac:dyDescent="0.25">
      <c r="B11" s="22">
        <v>1.4</v>
      </c>
      <c r="C11" s="26">
        <v>300</v>
      </c>
      <c r="D11" s="27">
        <v>299.95800000000003</v>
      </c>
      <c r="E11" s="28">
        <f t="shared" si="1"/>
        <v>-4.199999999997317E-2</v>
      </c>
      <c r="F11" s="34">
        <f t="shared" si="2"/>
        <v>300</v>
      </c>
      <c r="G11" s="35">
        <f t="shared" si="3"/>
        <v>299.71484424851445</v>
      </c>
      <c r="H11" s="52"/>
      <c r="I11" s="34">
        <f t="shared" si="0"/>
        <v>299.99798378858623</v>
      </c>
      <c r="J11" s="38">
        <f t="shared" si="4"/>
        <v>-2.0162114137747267E-3</v>
      </c>
      <c r="K11" s="40">
        <f t="shared" si="5"/>
        <v>300</v>
      </c>
      <c r="L11" s="41">
        <v>300.00200000000001</v>
      </c>
      <c r="M11" s="38">
        <f t="shared" si="6"/>
        <v>2.0000000000095497E-3</v>
      </c>
      <c r="N11" s="47">
        <f t="shared" si="7"/>
        <v>-4.0162114137842764E-3</v>
      </c>
      <c r="P11" s="58">
        <f t="shared" si="9"/>
        <v>3.0000000000000002E-2</v>
      </c>
      <c r="Q11" s="59">
        <f t="shared" si="8"/>
        <v>-3.0000000000000002E-2</v>
      </c>
      <c r="R11" s="8"/>
    </row>
    <row r="12" spans="2:18" x14ac:dyDescent="0.25">
      <c r="B12" s="22">
        <v>1.5</v>
      </c>
      <c r="C12" s="26">
        <v>400</v>
      </c>
      <c r="D12" s="27">
        <v>399.95</v>
      </c>
      <c r="E12" s="28">
        <f t="shared" si="1"/>
        <v>-5.0000000000011369E-2</v>
      </c>
      <c r="F12" s="34">
        <f t="shared" si="2"/>
        <v>400</v>
      </c>
      <c r="G12" s="35">
        <f t="shared" si="3"/>
        <v>399.73246686309346</v>
      </c>
      <c r="H12" s="52"/>
      <c r="I12" s="34">
        <f t="shared" si="0"/>
        <v>399.99074976532148</v>
      </c>
      <c r="J12" s="38">
        <f t="shared" si="4"/>
        <v>-9.2502346785181544E-3</v>
      </c>
      <c r="K12" s="40">
        <f t="shared" si="5"/>
        <v>400</v>
      </c>
      <c r="L12" s="41">
        <v>400.005</v>
      </c>
      <c r="M12" s="38">
        <f t="shared" si="6"/>
        <v>4.9999999999954525E-3</v>
      </c>
      <c r="N12" s="47">
        <f t="shared" si="7"/>
        <v>-1.4250234678513607E-2</v>
      </c>
      <c r="P12" s="58">
        <f t="shared" si="9"/>
        <v>0.04</v>
      </c>
      <c r="Q12" s="59">
        <f t="shared" si="8"/>
        <v>-0.04</v>
      </c>
      <c r="R12" s="8"/>
    </row>
    <row r="13" spans="2:18" x14ac:dyDescent="0.25">
      <c r="B13" s="22">
        <v>1.6</v>
      </c>
      <c r="C13" s="26">
        <v>500</v>
      </c>
      <c r="D13" s="27">
        <v>499.97399999999999</v>
      </c>
      <c r="E13" s="28">
        <f t="shared" si="1"/>
        <v>-2.6000000000010459E-2</v>
      </c>
      <c r="F13" s="34">
        <f t="shared" si="2"/>
        <v>500</v>
      </c>
      <c r="G13" s="35">
        <f t="shared" si="3"/>
        <v>499.78209767756516</v>
      </c>
      <c r="H13" s="52"/>
      <c r="I13" s="34">
        <f t="shared" si="0"/>
        <v>500.01551598718896</v>
      </c>
      <c r="J13" s="38">
        <f t="shared" si="4"/>
        <v>1.5515987188962299E-2</v>
      </c>
      <c r="K13" s="40">
        <f t="shared" si="5"/>
        <v>500</v>
      </c>
      <c r="L13" s="41">
        <v>500.00599999999997</v>
      </c>
      <c r="M13" s="38">
        <f t="shared" si="6"/>
        <v>5.9999999999718057E-3</v>
      </c>
      <c r="N13" s="47">
        <f t="shared" si="7"/>
        <v>9.5159871889904935E-3</v>
      </c>
      <c r="P13" s="58">
        <f t="shared" si="9"/>
        <v>0.05</v>
      </c>
      <c r="Q13" s="59">
        <f t="shared" si="8"/>
        <v>-0.05</v>
      </c>
      <c r="R13" s="8"/>
    </row>
    <row r="14" spans="2:18" x14ac:dyDescent="0.25">
      <c r="B14" s="22">
        <v>1.7</v>
      </c>
      <c r="C14" s="26">
        <v>400</v>
      </c>
      <c r="D14" s="27">
        <v>399.95</v>
      </c>
      <c r="E14" s="28">
        <f t="shared" si="1"/>
        <v>-5.0000000000011369E-2</v>
      </c>
      <c r="F14" s="34">
        <f t="shared" si="2"/>
        <v>400</v>
      </c>
      <c r="G14" s="35">
        <f t="shared" si="3"/>
        <v>399.73246686309346</v>
      </c>
      <c r="H14" s="52"/>
      <c r="I14" s="34">
        <f t="shared" si="0"/>
        <v>399.99074976532148</v>
      </c>
      <c r="J14" s="38">
        <f t="shared" si="4"/>
        <v>-9.2502346785181544E-3</v>
      </c>
      <c r="K14" s="40">
        <f t="shared" si="5"/>
        <v>400</v>
      </c>
      <c r="L14" s="41">
        <v>399.98700000000002</v>
      </c>
      <c r="M14" s="38">
        <f t="shared" si="6"/>
        <v>-1.2999999999976808E-2</v>
      </c>
      <c r="N14" s="47">
        <f t="shared" si="7"/>
        <v>3.7497653214586535E-3</v>
      </c>
      <c r="P14" s="58">
        <f t="shared" si="9"/>
        <v>0.04</v>
      </c>
      <c r="Q14" s="59">
        <f t="shared" si="8"/>
        <v>-0.04</v>
      </c>
      <c r="R14" s="8"/>
    </row>
    <row r="15" spans="2:18" x14ac:dyDescent="0.25">
      <c r="B15" s="22">
        <v>1.8</v>
      </c>
      <c r="C15" s="26">
        <v>300</v>
      </c>
      <c r="D15" s="27">
        <v>299.95600000000002</v>
      </c>
      <c r="E15" s="28">
        <f t="shared" si="1"/>
        <v>-4.399999999998272E-2</v>
      </c>
      <c r="F15" s="34">
        <f t="shared" si="2"/>
        <v>300</v>
      </c>
      <c r="G15" s="35">
        <f t="shared" si="3"/>
        <v>299.71284373602117</v>
      </c>
      <c r="I15" s="34">
        <f t="shared" si="0"/>
        <v>299.99598377326549</v>
      </c>
      <c r="J15" s="38">
        <f t="shared" si="4"/>
        <v>-4.0162267345067448E-3</v>
      </c>
      <c r="K15" s="40">
        <f t="shared" si="5"/>
        <v>300</v>
      </c>
      <c r="L15" s="41">
        <v>299.98500000000001</v>
      </c>
      <c r="M15" s="38">
        <f t="shared" si="6"/>
        <v>-1.4999999999986358E-2</v>
      </c>
      <c r="N15" s="47">
        <f t="shared" si="7"/>
        <v>1.0983773265479613E-2</v>
      </c>
      <c r="P15" s="58">
        <f t="shared" si="9"/>
        <v>3.0000000000000002E-2</v>
      </c>
      <c r="Q15" s="59">
        <f t="shared" si="8"/>
        <v>-3.0000000000000002E-2</v>
      </c>
      <c r="R15" s="8"/>
    </row>
    <row r="16" spans="2:18" x14ac:dyDescent="0.25">
      <c r="B16" s="22">
        <v>1.9</v>
      </c>
      <c r="C16" s="26">
        <v>200</v>
      </c>
      <c r="D16" s="27">
        <v>199.959</v>
      </c>
      <c r="E16" s="28">
        <f t="shared" si="1"/>
        <v>-4.0999999999996817E-2</v>
      </c>
      <c r="F16" s="34">
        <f t="shared" si="2"/>
        <v>200</v>
      </c>
      <c r="G16" s="35">
        <f t="shared" si="3"/>
        <v>199.69021984020887</v>
      </c>
      <c r="I16" s="34">
        <f t="shared" si="0"/>
        <v>199.99821775822824</v>
      </c>
      <c r="J16" s="38">
        <f t="shared" si="4"/>
        <v>-1.7822417717638928E-3</v>
      </c>
      <c r="K16" s="40">
        <f t="shared" si="5"/>
        <v>200</v>
      </c>
      <c r="L16" s="41">
        <v>199.99600000000001</v>
      </c>
      <c r="M16" s="38">
        <f t="shared" si="6"/>
        <v>-3.9999999999906777E-3</v>
      </c>
      <c r="N16" s="47">
        <f t="shared" si="7"/>
        <v>2.2177582282267849E-3</v>
      </c>
      <c r="P16" s="58">
        <f t="shared" si="9"/>
        <v>0.02</v>
      </c>
      <c r="Q16" s="59">
        <f t="shared" si="8"/>
        <v>-0.02</v>
      </c>
      <c r="R16" s="8"/>
    </row>
    <row r="17" spans="2:18" x14ac:dyDescent="0.25">
      <c r="B17" s="22">
        <v>1.1000000000000001</v>
      </c>
      <c r="C17" s="26">
        <v>100</v>
      </c>
      <c r="D17" s="27">
        <v>99.956000000000003</v>
      </c>
      <c r="E17" s="28">
        <f t="shared" si="1"/>
        <v>-4.399999999999693E-2</v>
      </c>
      <c r="F17" s="34">
        <f t="shared" si="2"/>
        <v>100</v>
      </c>
      <c r="G17" s="35">
        <f t="shared" si="3"/>
        <v>99.661594406916763</v>
      </c>
      <c r="I17" s="34">
        <f t="shared" si="0"/>
        <v>99.994451697228769</v>
      </c>
      <c r="J17" s="38">
        <f t="shared" si="4"/>
        <v>-5.548302771231306E-3</v>
      </c>
      <c r="K17" s="40">
        <f t="shared" si="5"/>
        <v>100</v>
      </c>
      <c r="L17" s="41">
        <v>99.995000000000005</v>
      </c>
      <c r="M17" s="38">
        <f t="shared" si="6"/>
        <v>-4.9999999999954525E-3</v>
      </c>
      <c r="N17" s="47">
        <f t="shared" si="7"/>
        <v>-5.4830277123585347E-4</v>
      </c>
      <c r="P17" s="58">
        <v>1.5000000000000001E-2</v>
      </c>
      <c r="Q17" s="59">
        <f t="shared" si="8"/>
        <v>-1.5000000000000001E-2</v>
      </c>
      <c r="R17" s="8"/>
    </row>
    <row r="18" spans="2:18" ht="15.75" thickBot="1" x14ac:dyDescent="0.3">
      <c r="B18" s="29">
        <v>1.1100000000000001</v>
      </c>
      <c r="C18" s="30">
        <v>20</v>
      </c>
      <c r="D18" s="31">
        <v>19.95</v>
      </c>
      <c r="E18" s="32">
        <f t="shared" si="1"/>
        <v>-5.0000000000000711E-2</v>
      </c>
      <c r="F18" s="36">
        <f t="shared" si="2"/>
        <v>20</v>
      </c>
      <c r="G18" s="37">
        <f t="shared" si="3"/>
        <v>19.635093137795135</v>
      </c>
      <c r="I18" s="36">
        <f t="shared" si="0"/>
        <v>19.98783882085182</v>
      </c>
      <c r="J18" s="39">
        <f t="shared" si="4"/>
        <v>-1.2161179148179713E-2</v>
      </c>
      <c r="K18" s="42">
        <f t="shared" si="5"/>
        <v>20</v>
      </c>
      <c r="L18" s="43">
        <v>20.001000000000001</v>
      </c>
      <c r="M18" s="39">
        <f t="shared" si="6"/>
        <v>1.0000000000012221E-3</v>
      </c>
      <c r="N18" s="48">
        <f t="shared" si="7"/>
        <v>-1.3161179148180935E-2</v>
      </c>
      <c r="P18" s="60">
        <v>1.5000000000000001E-2</v>
      </c>
      <c r="Q18" s="61">
        <f t="shared" si="8"/>
        <v>-1.5000000000000001E-2</v>
      </c>
      <c r="R18" s="8"/>
    </row>
    <row r="22" spans="2:18" x14ac:dyDescent="0.25">
      <c r="C22" s="8"/>
      <c r="D22" s="9"/>
      <c r="H22" s="3"/>
      <c r="N22"/>
      <c r="Q22" s="7"/>
    </row>
    <row r="23" spans="2:18" x14ac:dyDescent="0.25">
      <c r="C23" s="8"/>
      <c r="D23" s="10"/>
      <c r="H23" s="3"/>
      <c r="N23"/>
      <c r="Q23" s="7"/>
    </row>
    <row r="25" spans="2:18" x14ac:dyDescent="0.25">
      <c r="B25" s="13" t="s">
        <v>11</v>
      </c>
      <c r="C25" s="13"/>
      <c r="D25" s="13"/>
      <c r="I25" s="11"/>
      <c r="J25" s="12"/>
      <c r="K25" s="12"/>
      <c r="L25" s="12"/>
    </row>
    <row r="26" spans="2:18" x14ac:dyDescent="0.25">
      <c r="B26" s="16">
        <v>0.31993700000000003</v>
      </c>
      <c r="C26" s="5" t="s">
        <v>22</v>
      </c>
      <c r="J26" s="6"/>
    </row>
    <row r="27" spans="2:18" x14ac:dyDescent="0.25">
      <c r="B27" s="16">
        <v>0.99974381899999998</v>
      </c>
      <c r="C27" s="5" t="s">
        <v>23</v>
      </c>
    </row>
    <row r="28" spans="2:18" x14ac:dyDescent="0.25">
      <c r="B28" s="17">
        <v>0</v>
      </c>
      <c r="C28" s="5" t="s">
        <v>24</v>
      </c>
      <c r="I28" s="5"/>
      <c r="J28" s="4"/>
    </row>
    <row r="29" spans="2:18" x14ac:dyDescent="0.25">
      <c r="C29"/>
      <c r="D29"/>
      <c r="G29" s="5"/>
      <c r="H29" s="3"/>
      <c r="M29"/>
      <c r="N29"/>
    </row>
    <row r="30" spans="2:18" x14ac:dyDescent="0.25">
      <c r="B30" s="14">
        <f>INTERCEPT(F8:F18,G8:G18)</f>
        <v>0.35762544710621569</v>
      </c>
      <c r="C30" s="5" t="s">
        <v>25</v>
      </c>
      <c r="D30"/>
      <c r="G30" s="5"/>
      <c r="H30" s="6"/>
      <c r="M30"/>
      <c r="N30"/>
    </row>
    <row r="31" spans="2:18" x14ac:dyDescent="0.25">
      <c r="B31" s="14">
        <f>SLOPE(F8:F18,G8:G18)</f>
        <v>0.99975147741773951</v>
      </c>
      <c r="C31" s="5" t="s">
        <v>26</v>
      </c>
      <c r="D31"/>
      <c r="G31" s="3"/>
      <c r="H31" s="3"/>
      <c r="M31"/>
      <c r="N31"/>
    </row>
    <row r="32" spans="2:18" x14ac:dyDescent="0.25">
      <c r="B32" s="15">
        <v>0</v>
      </c>
      <c r="C32" s="5" t="s">
        <v>27</v>
      </c>
      <c r="I32" s="5"/>
    </row>
    <row r="33" spans="2:14" x14ac:dyDescent="0.25">
      <c r="C33" s="3" t="s">
        <v>28</v>
      </c>
    </row>
    <row r="34" spans="2:14" s="64" customFormat="1" x14ac:dyDescent="0.25">
      <c r="B34" s="3"/>
      <c r="C34" s="3"/>
      <c r="D34" s="3"/>
      <c r="I34" s="3"/>
      <c r="J34" s="3"/>
      <c r="K34" s="3"/>
      <c r="L34" s="3"/>
      <c r="M34" s="3"/>
      <c r="N34" s="3"/>
    </row>
    <row r="35" spans="2:14" s="64" customFormat="1" ht="43.5" customHeight="1" x14ac:dyDescent="0.25">
      <c r="B35" s="65" t="s">
        <v>12</v>
      </c>
      <c r="C35" s="65"/>
      <c r="D35" s="65"/>
      <c r="E35" s="65"/>
      <c r="F35" s="65"/>
      <c r="G35" s="65"/>
      <c r="H35" s="65"/>
      <c r="I35" s="65"/>
      <c r="J35" s="65"/>
      <c r="K35" s="65"/>
      <c r="L35" s="65"/>
      <c r="M35" s="3"/>
    </row>
    <row r="36" spans="2:14" s="64" customFormat="1" ht="39.75" customHeight="1" x14ac:dyDescent="0.25">
      <c r="B36" s="65" t="s">
        <v>19</v>
      </c>
      <c r="C36" s="65"/>
      <c r="D36" s="65"/>
      <c r="E36" s="65"/>
      <c r="F36" s="65"/>
      <c r="G36" s="65"/>
      <c r="H36" s="65"/>
      <c r="I36" s="65"/>
      <c r="J36" s="65"/>
      <c r="K36" s="65"/>
      <c r="L36" s="65"/>
      <c r="M36" s="3"/>
    </row>
    <row r="37" spans="2:14" s="64" customFormat="1" ht="39" customHeight="1" x14ac:dyDescent="0.25">
      <c r="B37" s="65" t="s">
        <v>20</v>
      </c>
      <c r="C37" s="65"/>
      <c r="D37" s="65"/>
      <c r="E37" s="65"/>
      <c r="F37" s="65"/>
      <c r="G37" s="65"/>
      <c r="H37" s="65"/>
      <c r="I37" s="65"/>
      <c r="J37" s="65"/>
      <c r="K37" s="65"/>
      <c r="L37" s="65"/>
      <c r="M37" s="3"/>
    </row>
    <row r="38" spans="2:14" s="64" customFormat="1" x14ac:dyDescent="0.25">
      <c r="B38" s="2"/>
      <c r="C38" s="18"/>
      <c r="D38" s="2"/>
      <c r="E38" s="1"/>
      <c r="F38" s="1"/>
      <c r="G38" s="1"/>
      <c r="H38" s="1"/>
      <c r="I38" s="2"/>
      <c r="J38" s="2"/>
      <c r="K38" s="2"/>
      <c r="L38" s="2"/>
      <c r="M38" s="3"/>
      <c r="N38" s="3"/>
    </row>
    <row r="39" spans="2:14" s="64" customFormat="1" x14ac:dyDescent="0.25">
      <c r="B39" s="2"/>
      <c r="C39" s="18"/>
      <c r="D39" s="2"/>
      <c r="E39" s="1"/>
      <c r="F39" s="1"/>
      <c r="G39" s="1"/>
      <c r="H39" s="1"/>
      <c r="I39" s="2"/>
      <c r="J39" s="2"/>
      <c r="K39" s="2"/>
      <c r="L39" s="2"/>
      <c r="M39" s="3"/>
      <c r="N39" s="3"/>
    </row>
    <row r="40" spans="2:14" s="64" customFormat="1" x14ac:dyDescent="0.25">
      <c r="B40" s="2"/>
      <c r="C40" s="18"/>
      <c r="D40" s="2"/>
      <c r="E40" s="1"/>
      <c r="F40" s="1"/>
      <c r="G40" s="1"/>
      <c r="H40" s="1"/>
      <c r="I40" s="2"/>
      <c r="J40" s="2"/>
      <c r="K40" s="2"/>
      <c r="L40" s="2"/>
      <c r="M40" s="3"/>
      <c r="N40" s="3"/>
    </row>
    <row r="41" spans="2:14" s="64" customFormat="1" x14ac:dyDescent="0.25">
      <c r="B41" s="3"/>
      <c r="C41" s="5"/>
      <c r="D41" s="3"/>
      <c r="I41" s="3"/>
      <c r="J41" s="3"/>
      <c r="K41" s="3"/>
      <c r="L41" s="3"/>
      <c r="M41" s="3"/>
      <c r="N41" s="3"/>
    </row>
    <row r="42" spans="2:14" s="64" customFormat="1" x14ac:dyDescent="0.25">
      <c r="B42" s="3"/>
      <c r="C42" s="5"/>
      <c r="D42" s="3"/>
      <c r="I42" s="3"/>
      <c r="J42" s="3"/>
      <c r="K42" s="3"/>
      <c r="L42" s="3"/>
      <c r="M42" s="3"/>
      <c r="N42" s="3"/>
    </row>
    <row r="43" spans="2:14" s="64" customFormat="1" x14ac:dyDescent="0.25">
      <c r="B43" s="3"/>
      <c r="C43" s="5"/>
      <c r="D43" s="3"/>
      <c r="I43" s="3"/>
      <c r="J43" s="3"/>
      <c r="K43" s="3"/>
      <c r="L43" s="3"/>
      <c r="M43" s="3"/>
      <c r="N43" s="3"/>
    </row>
  </sheetData>
  <mergeCells count="7">
    <mergeCell ref="B36:L36"/>
    <mergeCell ref="B37:L37"/>
    <mergeCell ref="F4:G4"/>
    <mergeCell ref="I4:J4"/>
    <mergeCell ref="K4:M4"/>
    <mergeCell ref="B4:E4"/>
    <mergeCell ref="B35:L35"/>
  </mergeCells>
  <pageMargins left="0.7" right="0.7"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Coefficient Calcs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Fluke Calibration - PCAL</dc:creator>
  <cp:lastModifiedBy>Kyle Clark</cp:lastModifiedBy>
  <dcterms:created xsi:type="dcterms:W3CDTF">2020-04-28T21:53:39Z</dcterms:created>
  <dcterms:modified xsi:type="dcterms:W3CDTF">2021-05-10T18:21:37Z</dcterms:modified>
</cp:coreProperties>
</file>